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e2a7d522b91f914/Documents/"/>
    </mc:Choice>
  </mc:AlternateContent>
  <xr:revisionPtr revIDLastSave="0" documentId="8_{C3F3DA01-08DA-43AA-8D16-33F115929636}" xr6:coauthVersionLast="47" xr6:coauthVersionMax="47" xr10:uidLastSave="{00000000-0000-0000-0000-000000000000}"/>
  <bookViews>
    <workbookView xWindow="9100" yWindow="500" windowWidth="22900" windowHeight="16240" xr2:uid="{E0CA31E9-06C2-2848-8BCC-25B9D3C82B83}"/>
  </bookViews>
  <sheets>
    <sheet name="Incidence prevalence" sheetId="1" r:id="rId1"/>
    <sheet name="Direct age adjustment" sheetId="2" r:id="rId2"/>
    <sheet name="Indirect age adjustment" sheetId="3" r:id="rId3"/>
    <sheet name="Validity 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" i="4" l="1"/>
  <c r="B10" i="4" s="1"/>
  <c r="B11" i="4" l="1"/>
  <c r="D4" i="4"/>
  <c r="B3" i="4"/>
  <c r="C3" i="4"/>
  <c r="D8" i="2"/>
  <c r="D2" i="2"/>
  <c r="D7" i="3"/>
  <c r="D3" i="3"/>
  <c r="D4" i="3"/>
  <c r="D5" i="3"/>
  <c r="D6" i="3"/>
  <c r="D2" i="3"/>
  <c r="C8" i="3"/>
  <c r="E8" i="3"/>
  <c r="B8" i="3"/>
  <c r="D10" i="2"/>
  <c r="F10" i="2" s="1"/>
  <c r="D11" i="2"/>
  <c r="F11" i="2" s="1"/>
  <c r="D9" i="2"/>
  <c r="F9" i="2" s="1"/>
  <c r="F12" i="2" s="1"/>
  <c r="G12" i="2" s="1"/>
  <c r="D4" i="2"/>
  <c r="F4" i="2" s="1"/>
  <c r="D5" i="2"/>
  <c r="F5" i="2" s="1"/>
  <c r="D3" i="2"/>
  <c r="F3" i="2" s="1"/>
  <c r="F6" i="2" s="1"/>
  <c r="G6" i="2" s="1"/>
  <c r="H13" i="2" s="1"/>
  <c r="C13" i="1"/>
  <c r="D13" i="1" s="1"/>
  <c r="C12" i="1"/>
  <c r="D12" i="1" s="1"/>
  <c r="D9" i="1"/>
  <c r="E9" i="1" s="1"/>
  <c r="D8" i="1"/>
  <c r="E8" i="1" s="1"/>
  <c r="C3" i="1"/>
  <c r="C4" i="1"/>
  <c r="C2" i="1"/>
  <c r="B9" i="4" l="1"/>
  <c r="D3" i="4"/>
  <c r="B12" i="4" s="1"/>
  <c r="B7" i="4"/>
  <c r="B8" i="4"/>
  <c r="D8" i="3"/>
  <c r="B11" i="3" s="1"/>
</calcChain>
</file>

<file path=xl/sharedStrings.xml><?xml version="1.0" encoding="utf-8"?>
<sst xmlns="http://schemas.openxmlformats.org/spreadsheetml/2006/main" count="73" uniqueCount="61">
  <si>
    <t>number of existed cases</t>
  </si>
  <si>
    <t>Mid-year population</t>
  </si>
  <si>
    <t>prevalence/100000</t>
  </si>
  <si>
    <t>incidence = rate</t>
  </si>
  <si>
    <t>prevalence = proportion/burden</t>
  </si>
  <si>
    <t>incidence of disease</t>
  </si>
  <si>
    <t>(cumulative incidence)</t>
  </si>
  <si>
    <t>number of new cases</t>
  </si>
  <si>
    <t>population at risk</t>
  </si>
  <si>
    <t>number of years</t>
  </si>
  <si>
    <t>incidence rate per year</t>
  </si>
  <si>
    <t>incidence rate per 10000 per year</t>
  </si>
  <si>
    <t>person time</t>
  </si>
  <si>
    <t>Interpretation: The number of new cases in a 2 year time period is at a rate of 0.01. In a 5 year time period is at a rate of 0.0004.</t>
  </si>
  <si>
    <t>Age group</t>
  </si>
  <si>
    <t>Population A</t>
  </si>
  <si>
    <t>Death</t>
  </si>
  <si>
    <t>Rate/100000</t>
  </si>
  <si>
    <t>Standard Population</t>
  </si>
  <si>
    <t>Expected number of cases</t>
  </si>
  <si>
    <t>Age adjusted rate/100000</t>
  </si>
  <si>
    <t>Total</t>
  </si>
  <si>
    <t>Group1</t>
  </si>
  <si>
    <t>Group 2</t>
  </si>
  <si>
    <t>Group 3</t>
  </si>
  <si>
    <t>TOTAL EXPECTED CASES</t>
  </si>
  <si>
    <t>Population B</t>
  </si>
  <si>
    <t>Group 1</t>
  </si>
  <si>
    <t xml:space="preserve">Interpretation: </t>
  </si>
  <si>
    <t>Interpretation:</t>
  </si>
  <si>
    <t xml:space="preserve">Population A have a 1.2 times  greater risk of expected cases </t>
  </si>
  <si>
    <t>than population B</t>
  </si>
  <si>
    <t>Age Group</t>
  </si>
  <si>
    <t>Pop. Miners</t>
  </si>
  <si>
    <t>Death Rate/100,000 in the general pop</t>
  </si>
  <si>
    <t>Expected Death</t>
  </si>
  <si>
    <t>Observed death</t>
  </si>
  <si>
    <t>20-24</t>
  </si>
  <si>
    <t>25-29</t>
  </si>
  <si>
    <t>30-34</t>
  </si>
  <si>
    <t>35-44</t>
  </si>
  <si>
    <t>45-54</t>
  </si>
  <si>
    <t>55-59</t>
  </si>
  <si>
    <t>SMR</t>
  </si>
  <si>
    <t>This population of miners, age 20-59, are 2.4 times more likely to die than the general population</t>
  </si>
  <si>
    <t>Column1</t>
  </si>
  <si>
    <t>Biopsy Positive</t>
  </si>
  <si>
    <t>Negative</t>
  </si>
  <si>
    <t>Practice:</t>
  </si>
  <si>
    <t>Positive</t>
  </si>
  <si>
    <t>* Physical exam: positive (1600 cases; 1000 normal control)</t>
  </si>
  <si>
    <t>* 2400 biopsy proven breast cancer cases</t>
  </si>
  <si>
    <t>* 6000 normal</t>
  </si>
  <si>
    <t>Prevalance (Biopsy)</t>
  </si>
  <si>
    <t>Prevalance (physical Exam)</t>
  </si>
  <si>
    <t>Specificity</t>
  </si>
  <si>
    <t>PVP</t>
  </si>
  <si>
    <t>Sensitivity:</t>
  </si>
  <si>
    <t>PVN</t>
  </si>
  <si>
    <t xml:space="preserve">Interpretation: Physical exam test should as a diagnositic tool because of the results. </t>
  </si>
  <si>
    <t xml:space="preserve">It diagnosised 66.7% of true positive patients and specificity is 83.3% from the true negative cases.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</si>
</sst>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 (Body)"/>
    </font>
    <font>
      <b/>
      <sz val="12"/>
      <color rgb="FFFF0000"/>
      <name val="Calibri (Body)"/>
    </font>
    <font>
      <b/>
      <i/>
      <sz val="12"/>
      <color theme="1"/>
      <name val="Calibri"/>
      <family val="2"/>
      <scheme val="minor"/>
    </font>
    <font>
      <i/>
      <sz val="12"/>
      <color rgb="FFFF0000"/>
      <name val="Calibri (Body)"/>
    </font>
    <font>
      <b/>
      <u/>
      <sz val="12"/>
      <color theme="1"/>
      <name val="Calibri (Body)"/>
    </font>
    <font>
      <b/>
      <i/>
      <u/>
      <sz val="12"/>
      <color theme="1"/>
      <name val="Calibri (Body)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3" fontId="0" fillId="0" borderId="0" xfId="0" applyNumberFormat="1"/>
    <xf numFmtId="0" fontId="3" fillId="0" borderId="0" xfId="0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164" fontId="0" fillId="0" borderId="0" xfId="0" applyNumberFormat="1"/>
    <xf numFmtId="1" fontId="0" fillId="0" borderId="0" xfId="0" applyNumberFormat="1"/>
    <xf numFmtId="0" fontId="1" fillId="2" borderId="0" xfId="0" applyFont="1" applyFill="1"/>
    <xf numFmtId="164" fontId="0" fillId="2" borderId="0" xfId="0" applyNumberFormat="1" applyFill="1"/>
    <xf numFmtId="0" fontId="0" fillId="2" borderId="0" xfId="0" applyFill="1"/>
    <xf numFmtId="0" fontId="0" fillId="3" borderId="0" xfId="0" applyFill="1"/>
    <xf numFmtId="1" fontId="0" fillId="3" borderId="0" xfId="0" applyNumberFormat="1" applyFill="1"/>
    <xf numFmtId="0" fontId="1" fillId="3" borderId="0" xfId="0" applyFont="1" applyFill="1"/>
    <xf numFmtId="0" fontId="7" fillId="0" borderId="0" xfId="0" applyFont="1"/>
    <xf numFmtId="0" fontId="0" fillId="4" borderId="0" xfId="0" applyFill="1"/>
    <xf numFmtId="0" fontId="1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D0061D3-25BA-D146-903E-19B1426C235D}" name="Table4" displayName="Table4" ref="A1:C3" totalsRowShown="0">
  <autoFilter ref="A1:C3" xr:uid="{9D0061D3-25BA-D146-903E-19B1426C235D}"/>
  <tableColumns count="3">
    <tableColumn id="1" xr3:uid="{2071D5C4-21E5-4E47-831F-906134BA1044}" name="Column1"/>
    <tableColumn id="2" xr3:uid="{62F3E07D-18DE-E142-BBD5-58CBCB742C33}" name="Biopsy Positive"/>
    <tableColumn id="3" xr3:uid="{48E32B97-EC66-3343-A00E-016B5F68C53A}" name="Negativ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40096-CFDF-5D4C-9DFC-CF556B1733F2}">
  <dimension ref="A1:E16"/>
  <sheetViews>
    <sheetView tabSelected="1" workbookViewId="0">
      <selection activeCell="A24" sqref="A24"/>
    </sheetView>
  </sheetViews>
  <sheetFormatPr defaultColWidth="11" defaultRowHeight="15.95"/>
  <cols>
    <col min="1" max="1" width="24.125" customWidth="1"/>
    <col min="2" max="2" width="22.5" customWidth="1"/>
    <col min="3" max="3" width="26.375" customWidth="1"/>
    <col min="4" max="4" width="28.5" customWidth="1"/>
    <col min="5" max="5" width="27" customWidth="1"/>
  </cols>
  <sheetData>
    <row r="1" spans="1:5">
      <c r="A1" t="s">
        <v>0</v>
      </c>
      <c r="B1" s="1" t="s">
        <v>1</v>
      </c>
      <c r="C1" s="1" t="s">
        <v>2</v>
      </c>
      <c r="E1" s="1"/>
    </row>
    <row r="2" spans="1:5">
      <c r="A2">
        <v>1000</v>
      </c>
      <c r="B2" s="2">
        <v>1000000</v>
      </c>
      <c r="C2">
        <f>A2/B2*100000</f>
        <v>100</v>
      </c>
    </row>
    <row r="3" spans="1:5">
      <c r="A3">
        <v>2000</v>
      </c>
      <c r="B3" s="2">
        <v>5000000</v>
      </c>
      <c r="C3">
        <f t="shared" ref="C3:C4" si="0">A3/B3*100000</f>
        <v>40</v>
      </c>
    </row>
    <row r="4" spans="1:5">
      <c r="A4">
        <v>500</v>
      </c>
      <c r="B4" s="2">
        <v>500000</v>
      </c>
      <c r="C4">
        <f t="shared" si="0"/>
        <v>100</v>
      </c>
      <c r="E4" t="s">
        <v>3</v>
      </c>
    </row>
    <row r="5" spans="1:5">
      <c r="A5">
        <v>100</v>
      </c>
      <c r="B5" s="2">
        <v>100000</v>
      </c>
      <c r="E5" t="s">
        <v>4</v>
      </c>
    </row>
    <row r="6" spans="1:5">
      <c r="A6" t="s">
        <v>5</v>
      </c>
      <c r="B6" s="3" t="s">
        <v>6</v>
      </c>
    </row>
    <row r="7" spans="1:5">
      <c r="A7" t="s">
        <v>7</v>
      </c>
      <c r="B7" s="1" t="s">
        <v>8</v>
      </c>
      <c r="C7" s="1" t="s">
        <v>9</v>
      </c>
      <c r="D7" s="1" t="s">
        <v>10</v>
      </c>
      <c r="E7" s="1" t="s">
        <v>11</v>
      </c>
    </row>
    <row r="8" spans="1:5">
      <c r="A8">
        <v>20</v>
      </c>
      <c r="B8" s="2">
        <v>1000</v>
      </c>
      <c r="C8">
        <v>2</v>
      </c>
      <c r="D8">
        <f>A8/(B8*C8)</f>
        <v>0.01</v>
      </c>
      <c r="E8">
        <f>D8*10000</f>
        <v>100</v>
      </c>
    </row>
    <row r="9" spans="1:5">
      <c r="A9">
        <v>10</v>
      </c>
      <c r="B9" s="2">
        <v>5000</v>
      </c>
      <c r="C9">
        <v>5</v>
      </c>
      <c r="D9">
        <f>A9/(B9*C9)</f>
        <v>4.0000000000000002E-4</v>
      </c>
      <c r="E9">
        <f>D9*10000</f>
        <v>4</v>
      </c>
    </row>
    <row r="11" spans="1:5">
      <c r="A11" t="s">
        <v>7</v>
      </c>
      <c r="B11" s="1" t="s">
        <v>12</v>
      </c>
      <c r="C11" s="1" t="s">
        <v>10</v>
      </c>
      <c r="D11" s="1" t="s">
        <v>11</v>
      </c>
    </row>
    <row r="12" spans="1:5">
      <c r="A12">
        <v>20</v>
      </c>
      <c r="B12">
        <v>1550</v>
      </c>
      <c r="C12">
        <f>A12/B12</f>
        <v>1.2903225806451613E-2</v>
      </c>
      <c r="D12">
        <f>C12*10000</f>
        <v>129.03225806451613</v>
      </c>
    </row>
    <row r="13" spans="1:5">
      <c r="A13">
        <v>10</v>
      </c>
      <c r="B13">
        <v>22500</v>
      </c>
      <c r="C13">
        <f>A13/B13</f>
        <v>4.4444444444444447E-4</v>
      </c>
      <c r="D13">
        <f>C13*10000</f>
        <v>4.4444444444444446</v>
      </c>
    </row>
    <row r="16" spans="1:5" s="13" customFormat="1">
      <c r="A16" s="15" t="s"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87701-DF38-5F42-B330-E3B7B170ED4F}">
  <dimension ref="A1:I15"/>
  <sheetViews>
    <sheetView topLeftCell="B1" workbookViewId="0">
      <selection activeCell="E20" sqref="E20"/>
    </sheetView>
  </sheetViews>
  <sheetFormatPr defaultColWidth="11" defaultRowHeight="15.95"/>
  <cols>
    <col min="1" max="2" width="23.5" customWidth="1"/>
    <col min="4" max="4" width="13.625" customWidth="1"/>
    <col min="5" max="5" width="21.5" customWidth="1"/>
    <col min="6" max="6" width="24.5" customWidth="1"/>
    <col min="7" max="7" width="24" customWidth="1"/>
    <col min="8" max="8" width="14.625" customWidth="1"/>
    <col min="9" max="9" width="55.5" customWidth="1"/>
  </cols>
  <sheetData>
    <row r="1" spans="1:9">
      <c r="A1" t="s">
        <v>14</v>
      </c>
      <c r="B1" s="16" t="s">
        <v>15</v>
      </c>
      <c r="C1" s="4" t="s">
        <v>16</v>
      </c>
      <c r="D1" t="s">
        <v>17</v>
      </c>
      <c r="E1" s="6" t="s">
        <v>18</v>
      </c>
      <c r="F1" t="s">
        <v>19</v>
      </c>
      <c r="G1" t="s">
        <v>20</v>
      </c>
    </row>
    <row r="2" spans="1:9">
      <c r="A2" t="s">
        <v>21</v>
      </c>
      <c r="B2" s="1">
        <v>900000</v>
      </c>
      <c r="C2" s="1">
        <v>862</v>
      </c>
      <c r="D2" s="9">
        <f>C2/B2*100000</f>
        <v>95.777777777777771</v>
      </c>
      <c r="E2">
        <v>1800000</v>
      </c>
    </row>
    <row r="3" spans="1:9">
      <c r="A3" t="s">
        <v>22</v>
      </c>
      <c r="B3">
        <v>500000</v>
      </c>
      <c r="C3">
        <v>60</v>
      </c>
      <c r="D3">
        <f>C3/B3*100000</f>
        <v>12</v>
      </c>
      <c r="E3">
        <v>800000</v>
      </c>
      <c r="F3">
        <f>D3*E3/100000</f>
        <v>96</v>
      </c>
    </row>
    <row r="4" spans="1:9">
      <c r="A4" t="s">
        <v>23</v>
      </c>
      <c r="B4">
        <v>300000</v>
      </c>
      <c r="C4">
        <v>396</v>
      </c>
      <c r="D4">
        <f t="shared" ref="D4:D5" si="0">C4/B4*100000</f>
        <v>132</v>
      </c>
      <c r="E4">
        <v>700000</v>
      </c>
      <c r="F4">
        <f t="shared" ref="F4:F5" si="1">D4*E4/100000</f>
        <v>924</v>
      </c>
    </row>
    <row r="5" spans="1:9">
      <c r="A5" t="s">
        <v>24</v>
      </c>
      <c r="B5">
        <v>100000</v>
      </c>
      <c r="C5">
        <v>406</v>
      </c>
      <c r="D5">
        <f t="shared" si="0"/>
        <v>406</v>
      </c>
      <c r="E5">
        <v>300000</v>
      </c>
      <c r="F5">
        <f t="shared" si="1"/>
        <v>1218</v>
      </c>
    </row>
    <row r="6" spans="1:9">
      <c r="A6" s="5" t="s">
        <v>25</v>
      </c>
      <c r="F6">
        <f>F3+F4+F5</f>
        <v>2238</v>
      </c>
      <c r="G6" s="14">
        <f>F6/E2*100000</f>
        <v>124.33333333333333</v>
      </c>
    </row>
    <row r="7" spans="1:9">
      <c r="B7" s="16" t="s">
        <v>26</v>
      </c>
      <c r="E7" t="s">
        <v>18</v>
      </c>
    </row>
    <row r="8" spans="1:9">
      <c r="A8" t="s">
        <v>21</v>
      </c>
      <c r="B8">
        <v>900000</v>
      </c>
      <c r="C8" s="2">
        <v>1130</v>
      </c>
      <c r="D8" s="9">
        <f>C8/B8*100000</f>
        <v>125.55555555555556</v>
      </c>
      <c r="E8">
        <v>1800000</v>
      </c>
    </row>
    <row r="9" spans="1:9">
      <c r="A9" t="s">
        <v>27</v>
      </c>
      <c r="B9">
        <v>300000</v>
      </c>
      <c r="C9">
        <v>30</v>
      </c>
      <c r="D9">
        <f t="shared" ref="D9:D11" si="2">C9/B9*100000</f>
        <v>10</v>
      </c>
      <c r="E9">
        <v>800000</v>
      </c>
      <c r="F9">
        <f>E9*D9/100000</f>
        <v>80</v>
      </c>
    </row>
    <row r="10" spans="1:9">
      <c r="A10" t="s">
        <v>23</v>
      </c>
      <c r="B10">
        <v>400000</v>
      </c>
      <c r="C10">
        <v>400</v>
      </c>
      <c r="D10">
        <f t="shared" si="2"/>
        <v>100</v>
      </c>
      <c r="E10">
        <v>700000</v>
      </c>
      <c r="F10">
        <f t="shared" ref="F10:F11" si="3">E10*D10/100000</f>
        <v>700</v>
      </c>
    </row>
    <row r="11" spans="1:9">
      <c r="A11" t="s">
        <v>24</v>
      </c>
      <c r="B11">
        <v>200000</v>
      </c>
      <c r="C11">
        <v>700</v>
      </c>
      <c r="D11">
        <f t="shared" si="2"/>
        <v>350</v>
      </c>
      <c r="E11">
        <v>300000</v>
      </c>
      <c r="F11">
        <f t="shared" si="3"/>
        <v>1050</v>
      </c>
    </row>
    <row r="12" spans="1:9">
      <c r="A12" s="5" t="s">
        <v>25</v>
      </c>
      <c r="F12">
        <f>F9+F10+F11</f>
        <v>1830</v>
      </c>
      <c r="G12" s="14">
        <f>F12/E8*100000</f>
        <v>101.66666666666666</v>
      </c>
    </row>
    <row r="13" spans="1:9">
      <c r="H13">
        <f>G6/G12</f>
        <v>1.2229508196721313</v>
      </c>
    </row>
    <row r="14" spans="1:9" s="13" customFormat="1">
      <c r="A14" s="15" t="s">
        <v>28</v>
      </c>
      <c r="H14" s="15" t="s">
        <v>29</v>
      </c>
      <c r="I14" s="13" t="s">
        <v>30</v>
      </c>
    </row>
    <row r="15" spans="1:9" s="13" customFormat="1">
      <c r="I15" s="13" t="s">
        <v>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A75F3-8E38-CB4F-878C-FFDD61B1AF4E}">
  <dimension ref="A1:F13"/>
  <sheetViews>
    <sheetView topLeftCell="C1" workbookViewId="0">
      <selection activeCell="A13" sqref="A13:XFD13"/>
    </sheetView>
  </sheetViews>
  <sheetFormatPr defaultColWidth="11" defaultRowHeight="15.95"/>
  <cols>
    <col min="1" max="1" width="18.125" customWidth="1"/>
    <col min="2" max="2" width="15.875" customWidth="1"/>
    <col min="3" max="3" width="33.625" customWidth="1"/>
    <col min="4" max="4" width="21.625" customWidth="1"/>
    <col min="5" max="5" width="22" customWidth="1"/>
    <col min="6" max="6" width="86.375" customWidth="1"/>
  </cols>
  <sheetData>
    <row r="1" spans="1:6">
      <c r="A1" t="s">
        <v>32</v>
      </c>
      <c r="B1" t="s">
        <v>33</v>
      </c>
      <c r="C1" t="s">
        <v>34</v>
      </c>
      <c r="D1" s="5" t="s">
        <v>35</v>
      </c>
      <c r="E1" s="1" t="s">
        <v>36</v>
      </c>
    </row>
    <row r="2" spans="1:6">
      <c r="A2" t="s">
        <v>37</v>
      </c>
      <c r="B2" s="2">
        <v>74598</v>
      </c>
      <c r="C2">
        <v>12.26</v>
      </c>
      <c r="D2" s="9">
        <f>B2*C2/100000</f>
        <v>9.1457148000000004</v>
      </c>
      <c r="E2">
        <v>10</v>
      </c>
    </row>
    <row r="3" spans="1:6">
      <c r="A3" t="s">
        <v>38</v>
      </c>
      <c r="B3" s="2">
        <v>85077</v>
      </c>
      <c r="C3">
        <v>16.12</v>
      </c>
      <c r="D3" s="9">
        <f t="shared" ref="D3:D6" si="0">B3*C3/100000</f>
        <v>13.714412400000001</v>
      </c>
      <c r="E3">
        <v>20</v>
      </c>
    </row>
    <row r="4" spans="1:6">
      <c r="A4" t="s">
        <v>39</v>
      </c>
      <c r="B4" s="2">
        <v>80845</v>
      </c>
      <c r="C4">
        <v>21.54</v>
      </c>
      <c r="D4" s="9">
        <f t="shared" si="0"/>
        <v>17.414013000000001</v>
      </c>
      <c r="E4">
        <v>22</v>
      </c>
    </row>
    <row r="5" spans="1:6">
      <c r="A5" t="s">
        <v>40</v>
      </c>
      <c r="B5" s="2">
        <v>148870</v>
      </c>
      <c r="C5">
        <v>33.96</v>
      </c>
      <c r="D5" s="9">
        <f t="shared" si="0"/>
        <v>50.556252000000001</v>
      </c>
      <c r="E5">
        <v>98</v>
      </c>
    </row>
    <row r="6" spans="1:6">
      <c r="A6" t="s">
        <v>41</v>
      </c>
      <c r="B6" s="2">
        <v>102649</v>
      </c>
      <c r="C6">
        <v>56.82</v>
      </c>
      <c r="D6" s="9">
        <f t="shared" si="0"/>
        <v>58.325161799999997</v>
      </c>
      <c r="E6">
        <v>174</v>
      </c>
    </row>
    <row r="7" spans="1:6">
      <c r="A7" t="s">
        <v>42</v>
      </c>
      <c r="B7" s="2">
        <v>42494</v>
      </c>
      <c r="C7">
        <v>75.23</v>
      </c>
      <c r="D7" s="9">
        <f>B7*C7/100000</f>
        <v>31.9682362</v>
      </c>
      <c r="E7">
        <v>112</v>
      </c>
    </row>
    <row r="8" spans="1:6">
      <c r="A8" s="1" t="s">
        <v>21</v>
      </c>
      <c r="B8" s="2">
        <f>B2+B3+B4+B5+B6+B7</f>
        <v>534533</v>
      </c>
      <c r="C8" s="2">
        <f t="shared" ref="C8:E8" si="1">C2+C3+C4+C5+C6+C7</f>
        <v>215.93</v>
      </c>
      <c r="D8" s="2">
        <f t="shared" si="1"/>
        <v>181.1237902</v>
      </c>
      <c r="E8" s="2">
        <f t="shared" si="1"/>
        <v>436</v>
      </c>
    </row>
    <row r="11" spans="1:6" s="12" customFormat="1">
      <c r="A11" s="10" t="s">
        <v>43</v>
      </c>
      <c r="B11" s="11">
        <f>E8/D8</f>
        <v>2.40719344222292</v>
      </c>
    </row>
    <row r="13" spans="1:6" s="17" customFormat="1">
      <c r="A13" s="18"/>
      <c r="E13" s="18" t="s">
        <v>29</v>
      </c>
      <c r="F13" s="17" t="s">
        <v>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6F857-2150-D54F-8D1B-BB351D3A9A5A}">
  <dimension ref="A1:G14"/>
  <sheetViews>
    <sheetView workbookViewId="0">
      <selection activeCell="G14" sqref="G14"/>
    </sheetView>
  </sheetViews>
  <sheetFormatPr defaultColWidth="11" defaultRowHeight="15.95"/>
  <cols>
    <col min="1" max="1" width="22.625" customWidth="1"/>
    <col min="2" max="2" width="19.125" customWidth="1"/>
    <col min="3" max="3" width="11" customWidth="1"/>
    <col min="7" max="7" width="89.125" customWidth="1"/>
  </cols>
  <sheetData>
    <row r="1" spans="1:7">
      <c r="A1" t="s">
        <v>45</v>
      </c>
      <c r="B1" t="s">
        <v>46</v>
      </c>
      <c r="C1" t="s">
        <v>47</v>
      </c>
      <c r="D1" t="s">
        <v>21</v>
      </c>
      <c r="G1" s="7" t="s">
        <v>48</v>
      </c>
    </row>
    <row r="2" spans="1:7">
      <c r="A2" t="s">
        <v>49</v>
      </c>
      <c r="B2">
        <v>1600</v>
      </c>
      <c r="C2">
        <v>1000</v>
      </c>
      <c r="D2">
        <f>Table4[[#This Row],[Biopsy Positive]]+Table4[[#This Row],[Negative]]</f>
        <v>2600</v>
      </c>
      <c r="G2" t="s">
        <v>50</v>
      </c>
    </row>
    <row r="3" spans="1:7">
      <c r="A3" t="s">
        <v>47</v>
      </c>
      <c r="B3">
        <f>B4-B2</f>
        <v>800</v>
      </c>
      <c r="C3">
        <f>C4-C2</f>
        <v>5000</v>
      </c>
      <c r="D3">
        <f>Table4[[#This Row],[Biopsy Positive]]+Table4[[#This Row],[Negative]]</f>
        <v>5800</v>
      </c>
      <c r="G3" t="s">
        <v>51</v>
      </c>
    </row>
    <row r="4" spans="1:7">
      <c r="B4">
        <v>2400</v>
      </c>
      <c r="C4">
        <v>6000</v>
      </c>
      <c r="D4">
        <f>B4+C4</f>
        <v>8400</v>
      </c>
      <c r="G4" t="s">
        <v>52</v>
      </c>
    </row>
    <row r="7" spans="1:7">
      <c r="A7" t="s">
        <v>53</v>
      </c>
      <c r="B7" s="9">
        <f>B4/D4*100</f>
        <v>28.571428571428569</v>
      </c>
    </row>
    <row r="8" spans="1:7">
      <c r="A8" t="s">
        <v>54</v>
      </c>
      <c r="B8" s="9">
        <f>D2/D4*100</f>
        <v>30.952380952380953</v>
      </c>
    </row>
    <row r="9" spans="1:7">
      <c r="A9" t="s">
        <v>55</v>
      </c>
      <c r="B9" s="8">
        <f>C3/C4*100</f>
        <v>83.333333333333343</v>
      </c>
    </row>
    <row r="10" spans="1:7">
      <c r="A10" t="s">
        <v>56</v>
      </c>
      <c r="B10" s="8">
        <f>B2/D2*100</f>
        <v>61.53846153846154</v>
      </c>
    </row>
    <row r="11" spans="1:7">
      <c r="A11" t="s">
        <v>57</v>
      </c>
      <c r="B11" s="8">
        <f>B2/B4*100</f>
        <v>66.666666666666657</v>
      </c>
    </row>
    <row r="12" spans="1:7">
      <c r="A12" t="s">
        <v>58</v>
      </c>
      <c r="B12" s="8">
        <f>C3/D3*100</f>
        <v>86.206896551724128</v>
      </c>
    </row>
    <row r="13" spans="1:7" s="17" customFormat="1">
      <c r="G13" s="18" t="s">
        <v>59</v>
      </c>
    </row>
    <row r="14" spans="1:7" s="17" customFormat="1">
      <c r="G14" s="18" t="s">
        <v>60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savalla mcleod</cp:lastModifiedBy>
  <cp:revision/>
  <dcterms:created xsi:type="dcterms:W3CDTF">2022-06-08T00:22:43Z</dcterms:created>
  <dcterms:modified xsi:type="dcterms:W3CDTF">2022-06-14T01:59:09Z</dcterms:modified>
  <cp:category/>
  <cp:contentStatus/>
</cp:coreProperties>
</file>