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bombe-my.sharepoint.com/personal/patrice_bibombe_com/Documents/Documents/"/>
    </mc:Choice>
  </mc:AlternateContent>
  <xr:revisionPtr revIDLastSave="0" documentId="8_{F91263F0-4FFA-4FA5-9985-F23CEC8C0285}" xr6:coauthVersionLast="47" xr6:coauthVersionMax="47" xr10:uidLastSave="{00000000-0000-0000-0000-000000000000}"/>
  <bookViews>
    <workbookView xWindow="1702" yWindow="240" windowWidth="29543" windowHeight="21900" tabRatio="709" xr2:uid="{00000000-000D-0000-FFFF-FFFF00000000}"/>
  </bookViews>
  <sheets>
    <sheet name="Part 1 - Balance Sheet" sheetId="10" r:id="rId1"/>
    <sheet name="Part 2 - Income Statement" sheetId="9" r:id="rId2"/>
    <sheet name="Part 3 - Cashflow Statement" sheetId="11" r:id="rId3"/>
    <sheet name="Part 4 -Ratio Calculations " sheetId="12" r:id="rId4"/>
    <sheet name="Part 5 - DuPont" sheetId="2" r:id="rId5"/>
  </sheets>
  <externalReferences>
    <externalReference r:id="rId6"/>
  </externalReferenc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2" i="2" l="1"/>
  <c r="J12" i="2"/>
  <c r="H12" i="2"/>
  <c r="I33" i="12" l="1"/>
  <c r="J33" i="12"/>
  <c r="K33" i="12"/>
  <c r="L33" i="12"/>
  <c r="H33" i="12"/>
  <c r="I32" i="12"/>
  <c r="J32" i="12"/>
  <c r="K32" i="12"/>
  <c r="L32" i="12"/>
  <c r="H32" i="12"/>
  <c r="I31" i="12"/>
  <c r="K31" i="12"/>
  <c r="I28" i="12"/>
  <c r="K28" i="12"/>
  <c r="I27" i="12"/>
  <c r="K27" i="12"/>
  <c r="I26" i="12"/>
  <c r="K26" i="12"/>
  <c r="I23" i="12"/>
  <c r="K23" i="12"/>
  <c r="I22" i="12"/>
  <c r="K22" i="12"/>
  <c r="I21" i="12"/>
  <c r="K21" i="12"/>
  <c r="I18" i="12"/>
  <c r="J18" i="12"/>
  <c r="K18" i="12"/>
  <c r="L18" i="12"/>
  <c r="H18" i="12"/>
  <c r="I17" i="12"/>
  <c r="J17" i="12"/>
  <c r="K17" i="12"/>
  <c r="L17" i="12"/>
  <c r="H17" i="12"/>
  <c r="I16" i="12"/>
  <c r="J16" i="12"/>
  <c r="K16" i="12"/>
  <c r="L16" i="12"/>
  <c r="H16" i="12"/>
  <c r="I15" i="12"/>
  <c r="J15" i="12"/>
  <c r="K15" i="12"/>
  <c r="L15" i="12"/>
  <c r="H15" i="12"/>
  <c r="I14" i="12" l="1"/>
  <c r="K14" i="12"/>
  <c r="I11" i="12"/>
  <c r="K11" i="12"/>
  <c r="I10" i="12"/>
  <c r="K10" i="12"/>
  <c r="K8" i="12"/>
  <c r="I8" i="12"/>
  <c r="I7" i="12"/>
  <c r="K7" i="12"/>
  <c r="O21" i="10" l="1"/>
  <c r="H28" i="12" s="1"/>
  <c r="S21" i="10"/>
  <c r="L28" i="12" s="1"/>
  <c r="S13" i="10"/>
  <c r="L23" i="12" s="1"/>
  <c r="O13" i="10"/>
  <c r="H23" i="12" s="1"/>
  <c r="H23" i="11"/>
  <c r="O23" i="10"/>
  <c r="O32" i="10"/>
  <c r="D25" i="10"/>
  <c r="D14" i="10"/>
  <c r="Q11" i="10"/>
  <c r="Q13" i="10" s="1"/>
  <c r="J23" i="12" s="1"/>
  <c r="U32" i="10"/>
  <c r="S32" i="10"/>
  <c r="Q32" i="10"/>
  <c r="Q21" i="10"/>
  <c r="J28" i="12" s="1"/>
  <c r="F25" i="10"/>
  <c r="F14" i="10"/>
  <c r="R14" i="9"/>
  <c r="P14" i="9"/>
  <c r="D20" i="9"/>
  <c r="F21" i="9"/>
  <c r="F20" i="9"/>
  <c r="H20" i="9"/>
  <c r="R13" i="9"/>
  <c r="P13" i="9"/>
  <c r="J20" i="9"/>
  <c r="J22" i="9" s="1"/>
  <c r="J24" i="9" s="1"/>
  <c r="F23" i="11"/>
  <c r="D23" i="11"/>
  <c r="D14" i="11"/>
  <c r="U21" i="10"/>
  <c r="U13" i="10"/>
  <c r="J25" i="10"/>
  <c r="H25" i="10"/>
  <c r="H36" i="11"/>
  <c r="H32" i="11"/>
  <c r="H14" i="11"/>
  <c r="F36" i="11"/>
  <c r="D36" i="11"/>
  <c r="F32" i="11"/>
  <c r="D32" i="11"/>
  <c r="F14" i="11"/>
  <c r="H14" i="10"/>
  <c r="J14" i="10"/>
  <c r="J21" i="12" l="1"/>
  <c r="J22" i="12"/>
  <c r="L22" i="12"/>
  <c r="L21" i="12"/>
  <c r="H22" i="12"/>
  <c r="H21" i="12"/>
  <c r="H22" i="9"/>
  <c r="H24" i="9" s="1"/>
  <c r="L6" i="12" s="1"/>
  <c r="L27" i="12"/>
  <c r="L10" i="12"/>
  <c r="J27" i="12"/>
  <c r="J10" i="12"/>
  <c r="D22" i="9"/>
  <c r="D24" i="9" s="1"/>
  <c r="H6" i="12" s="1"/>
  <c r="H27" i="12"/>
  <c r="H10" i="12"/>
  <c r="F22" i="9"/>
  <c r="F24" i="9" s="1"/>
  <c r="D27" i="10"/>
  <c r="F27" i="10"/>
  <c r="H27" i="10"/>
  <c r="J27" i="10"/>
  <c r="L14" i="2" l="1"/>
  <c r="L13" i="2"/>
  <c r="L11" i="2" s="1"/>
  <c r="L14" i="12"/>
  <c r="J7" i="12"/>
  <c r="D31" i="10"/>
  <c r="H13" i="2"/>
  <c r="H11" i="2" s="1"/>
  <c r="H14" i="2"/>
  <c r="H14" i="12"/>
  <c r="H7" i="12"/>
  <c r="J13" i="2"/>
  <c r="J11" i="2" s="1"/>
  <c r="J14" i="2"/>
  <c r="J14" i="12"/>
  <c r="L7" i="12"/>
  <c r="H26" i="12"/>
  <c r="J31" i="12"/>
  <c r="J11" i="12"/>
  <c r="J8" i="12"/>
  <c r="J6" i="12"/>
  <c r="H31" i="12"/>
  <c r="H8" i="12"/>
  <c r="H11" i="12"/>
  <c r="L31" i="12"/>
  <c r="L11" i="12"/>
  <c r="L8" i="12"/>
  <c r="U23" i="10"/>
  <c r="J31" i="10" s="1"/>
  <c r="Q23" i="10"/>
  <c r="S23" i="10"/>
  <c r="H31" i="10" l="1"/>
  <c r="L26" i="12"/>
  <c r="F31" i="10"/>
  <c r="J26" i="12"/>
</calcChain>
</file>

<file path=xl/sharedStrings.xml><?xml version="1.0" encoding="utf-8"?>
<sst xmlns="http://schemas.openxmlformats.org/spreadsheetml/2006/main" count="280" uniqueCount="209">
  <si>
    <t>ASSIGNMENT 2 - FINANCIAL RATIO ANALYSIS</t>
  </si>
  <si>
    <t>ASSETS</t>
  </si>
  <si>
    <t>LIABILITIES</t>
  </si>
  <si>
    <t>PROFITABILITY RATIOS</t>
  </si>
  <si>
    <t>LIQUIDITY RATIOS</t>
  </si>
  <si>
    <t>I2</t>
  </si>
  <si>
    <t>I3</t>
  </si>
  <si>
    <t>I4</t>
  </si>
  <si>
    <t>I5</t>
  </si>
  <si>
    <t>I6</t>
  </si>
  <si>
    <t>I7</t>
  </si>
  <si>
    <t>I8</t>
  </si>
  <si>
    <t>Income tax expenses</t>
  </si>
  <si>
    <t>I9</t>
  </si>
  <si>
    <t>I10</t>
  </si>
  <si>
    <t>I12</t>
  </si>
  <si>
    <t>I13</t>
  </si>
  <si>
    <t>I14</t>
  </si>
  <si>
    <t>Payments to suppliers and employees</t>
  </si>
  <si>
    <t xml:space="preserve">Income taxes paid </t>
  </si>
  <si>
    <t>Net cash inflow from operating activities</t>
  </si>
  <si>
    <t>Net cash (outflow) from investing activities</t>
  </si>
  <si>
    <t>Repayment of borrowings</t>
  </si>
  <si>
    <t>Net cash (outflow) from financing activities</t>
  </si>
  <si>
    <t>Receipts from customers</t>
  </si>
  <si>
    <t>Cash and cash equivalents at the beginning of the financial year</t>
  </si>
  <si>
    <t>Cash and cash equivalents at end of year</t>
  </si>
  <si>
    <t>Cash and cash equivalents</t>
  </si>
  <si>
    <t>Trade and other receivables</t>
  </si>
  <si>
    <t>Inventories</t>
  </si>
  <si>
    <t>Total current assets</t>
  </si>
  <si>
    <t>Deferred tax assets</t>
  </si>
  <si>
    <t>Total non-current assets</t>
  </si>
  <si>
    <t>Current liabilities</t>
  </si>
  <si>
    <t>Total current liabilities</t>
  </si>
  <si>
    <t>Trade and other payables</t>
  </si>
  <si>
    <t>Provisions</t>
  </si>
  <si>
    <t>Non-current liabilities</t>
  </si>
  <si>
    <t>Non-current assets</t>
  </si>
  <si>
    <t>Current assets</t>
  </si>
  <si>
    <t>Deferred tax liabilities</t>
  </si>
  <si>
    <t>Total non-current liabilities</t>
  </si>
  <si>
    <t>Net Assets</t>
  </si>
  <si>
    <t>EQUITY</t>
  </si>
  <si>
    <t>Contributed equity</t>
  </si>
  <si>
    <t>Reserves</t>
  </si>
  <si>
    <t>x% (2 decimal places)</t>
  </si>
  <si>
    <t xml:space="preserve">Asset turnover </t>
  </si>
  <si>
    <t>Days inventory</t>
  </si>
  <si>
    <t>Days debtors</t>
  </si>
  <si>
    <t>Times debtors turnover</t>
  </si>
  <si>
    <t>x times (2 decimal places)</t>
  </si>
  <si>
    <t>(Profit available to owners / Average equity ) * 100 = x%</t>
  </si>
  <si>
    <t>(Gross profit / Sales revenue) * 100 = x%</t>
  </si>
  <si>
    <t>(Sales revenue / Average total assets ) = x times</t>
  </si>
  <si>
    <t>(Average trade debtors / Sales revenue ) * 365 = x days</t>
  </si>
  <si>
    <t>Times inventory turnover</t>
  </si>
  <si>
    <t>(Sales revenue / Average trade debtors ) = x times</t>
  </si>
  <si>
    <t>x days (2 decimal places)</t>
  </si>
  <si>
    <t>Current Assets / Current liabilities = x times</t>
  </si>
  <si>
    <t>Current Assets - Inventories - Prepaid Expenses / Current liabilities= x times</t>
  </si>
  <si>
    <t>Cash flow ratio (liquidity)</t>
  </si>
  <si>
    <t>Net cash flows from operating activities / Current liabilities= x times</t>
  </si>
  <si>
    <t>CAPITAL STRUCTURE / LEVERAGE RATIOS</t>
  </si>
  <si>
    <t>Debt ratio</t>
  </si>
  <si>
    <t>(Total liabilities / Total assets ) * 100 = x%</t>
  </si>
  <si>
    <t>EBIT / Net finance costs = x times</t>
  </si>
  <si>
    <t>Debt coverage ratio</t>
  </si>
  <si>
    <t>Current ratio</t>
  </si>
  <si>
    <t>Gross profit margin</t>
  </si>
  <si>
    <t>Operating profit margin</t>
  </si>
  <si>
    <t>Return on assets</t>
  </si>
  <si>
    <t>Return on equity</t>
  </si>
  <si>
    <t>Interest coverage ratio</t>
  </si>
  <si>
    <t>Non-current liabilities / Net cash flows from operating activities = x times</t>
  </si>
  <si>
    <t>MARKET PERFORMANCE / INVESTMENT RATIOS</t>
  </si>
  <si>
    <t>ASSET EFFICIENCY RATIOS</t>
  </si>
  <si>
    <t>Dividend payout ratio</t>
  </si>
  <si>
    <t>Dividend yield</t>
  </si>
  <si>
    <t>P/E ratio</t>
  </si>
  <si>
    <t>(Ordinary dividends / Earnings available to ordinary shareholders) * 100 = x%</t>
  </si>
  <si>
    <t>Consolidated</t>
  </si>
  <si>
    <t>Formulas</t>
  </si>
  <si>
    <t>Acid test (quick) ratio</t>
  </si>
  <si>
    <t>(Average inventory / Cost of Sales ) * 365 = x days</t>
  </si>
  <si>
    <t>(Cost of sales / Average inventory ) = x times</t>
  </si>
  <si>
    <t>I11</t>
  </si>
  <si>
    <t>EBIT</t>
  </si>
  <si>
    <t>Property, plant and equipment</t>
  </si>
  <si>
    <t>A1</t>
  </si>
  <si>
    <t>A2</t>
  </si>
  <si>
    <t>A3</t>
  </si>
  <si>
    <t>A4</t>
  </si>
  <si>
    <t>A5</t>
  </si>
  <si>
    <t>A6</t>
  </si>
  <si>
    <t>A11</t>
  </si>
  <si>
    <t>A12</t>
  </si>
  <si>
    <t>A13</t>
  </si>
  <si>
    <t>A14</t>
  </si>
  <si>
    <t>A15</t>
  </si>
  <si>
    <t>L1</t>
  </si>
  <si>
    <t>L2</t>
  </si>
  <si>
    <t>L3</t>
  </si>
  <si>
    <t>L4</t>
  </si>
  <si>
    <t>L5</t>
  </si>
  <si>
    <t>L11</t>
  </si>
  <si>
    <t>L12</t>
  </si>
  <si>
    <t>L13</t>
  </si>
  <si>
    <t>L14</t>
  </si>
  <si>
    <t>E1</t>
  </si>
  <si>
    <t>E2</t>
  </si>
  <si>
    <t>E3</t>
  </si>
  <si>
    <t>O1</t>
  </si>
  <si>
    <t>O2</t>
  </si>
  <si>
    <t>O3</t>
  </si>
  <si>
    <t>O4</t>
  </si>
  <si>
    <t>O5</t>
  </si>
  <si>
    <t>Net finance costs</t>
  </si>
  <si>
    <t>I1</t>
  </si>
  <si>
    <t>F1</t>
  </si>
  <si>
    <t>F2</t>
  </si>
  <si>
    <t>F3</t>
  </si>
  <si>
    <t>F4</t>
  </si>
  <si>
    <t>F5</t>
  </si>
  <si>
    <t>F6</t>
  </si>
  <si>
    <t>F7</t>
  </si>
  <si>
    <t>N1</t>
  </si>
  <si>
    <t>N3</t>
  </si>
  <si>
    <t>Proceeds from borrowings</t>
  </si>
  <si>
    <t>Interest paid</t>
  </si>
  <si>
    <t xml:space="preserve">Earnings per share for profit attributable to the ordinary equity </t>
  </si>
  <si>
    <t>holders of the company:</t>
  </si>
  <si>
    <t>Basic earnings per share</t>
  </si>
  <si>
    <t>Diluted earnings per share</t>
  </si>
  <si>
    <t>Dividends per share (cents)</t>
  </si>
  <si>
    <t>AASB16 NA</t>
  </si>
  <si>
    <t>(EBIT/ Sales revenue) * 100 = x%</t>
  </si>
  <si>
    <t>(Net Income (NPAT)/ Sales revenue) * 100 = x%</t>
  </si>
  <si>
    <t>Net profit margin</t>
  </si>
  <si>
    <t>(NPAT / Average total assets ) * 100 = x%</t>
  </si>
  <si>
    <t>(EBIT / Average total assets ) * 100 = x%</t>
  </si>
  <si>
    <t>DU PONT ANALYSIS</t>
  </si>
  <si>
    <t>Financial Leverage</t>
  </si>
  <si>
    <t>(Average total assets / Average equity )  = x times</t>
  </si>
  <si>
    <t>(Dividend per share / Market price per share) / 100 = x%</t>
  </si>
  <si>
    <t>Market price per share / Earnings per share = x times</t>
  </si>
  <si>
    <t>NRW Balance Sheet</t>
  </si>
  <si>
    <t>($'000)</t>
  </si>
  <si>
    <t>Lease receivable</t>
  </si>
  <si>
    <t>Non-current assets held for sale</t>
  </si>
  <si>
    <t>Other current assets</t>
  </si>
  <si>
    <t>Lease assets (right of use)</t>
  </si>
  <si>
    <t>Investment in listed equities</t>
  </si>
  <si>
    <t>Intangibles</t>
  </si>
  <si>
    <t>Goodwill</t>
  </si>
  <si>
    <t>A16</t>
  </si>
  <si>
    <t>A17</t>
  </si>
  <si>
    <t>A18</t>
  </si>
  <si>
    <t>Financial debt</t>
  </si>
  <si>
    <t>Lease debt</t>
  </si>
  <si>
    <t>Current tax liability</t>
  </si>
  <si>
    <t>Retained profits</t>
  </si>
  <si>
    <t>Total Equity</t>
  </si>
  <si>
    <t>Total Liabilities</t>
  </si>
  <si>
    <t>Total Assets</t>
  </si>
  <si>
    <t>Investment in associates</t>
  </si>
  <si>
    <t>NRW Statement of profit or loss</t>
  </si>
  <si>
    <t>REVENUE</t>
  </si>
  <si>
    <t>Materials and consumables</t>
  </si>
  <si>
    <t>Subcontractor costs</t>
  </si>
  <si>
    <t>Employee benefits expense</t>
  </si>
  <si>
    <t>Plant and equipment costs</t>
  </si>
  <si>
    <t>Depreciation and amortisation expenses</t>
  </si>
  <si>
    <t>Other expenses</t>
  </si>
  <si>
    <t>Share of profit / (loss) from associates</t>
  </si>
  <si>
    <t>Profit before income tax</t>
  </si>
  <si>
    <t>Other Income / Lease Income</t>
  </si>
  <si>
    <t>Gain on acquisition</t>
  </si>
  <si>
    <t>I15</t>
  </si>
  <si>
    <t>NRW Statement of Cashflow</t>
  </si>
  <si>
    <t>Interest received</t>
  </si>
  <si>
    <t>CASH FLOWS FROM OPERATING ACTIVITIES</t>
  </si>
  <si>
    <t>CASH FLOWS FROM INVESTING ACTIVITIES</t>
  </si>
  <si>
    <t>CASH FLOWS FROM FINANCING ACTIVITIES</t>
  </si>
  <si>
    <t>NET (DECREASE) / INCREASE IN CASH AND CASH EQUIVALENTS</t>
  </si>
  <si>
    <t>Proceeds from associates</t>
  </si>
  <si>
    <t>Acquisition of property, plant and equipment</t>
  </si>
  <si>
    <t>Payments from the sale of property, plant and equipment</t>
  </si>
  <si>
    <t>Acquisition of Gascoyne shares</t>
  </si>
  <si>
    <t>O6</t>
  </si>
  <si>
    <t>Payment for subsidiary</t>
  </si>
  <si>
    <t>Proceeds from issues of equity instruments of the Company</t>
  </si>
  <si>
    <t>Payment for share issue costs</t>
  </si>
  <si>
    <t>Repayment of lease debt</t>
  </si>
  <si>
    <t>Payment of dividends to shareholders</t>
  </si>
  <si>
    <t>Source: Adapted from NRW 2021-2020, FY reports</t>
  </si>
  <si>
    <t>NET FINANCE EXPENSES</t>
  </si>
  <si>
    <t>Interest Income</t>
  </si>
  <si>
    <t>Interest expense on financial debt</t>
  </si>
  <si>
    <t>Interest expense on lease debt</t>
  </si>
  <si>
    <t>Net finance expense</t>
  </si>
  <si>
    <t>E4</t>
  </si>
  <si>
    <t>Closing June share price (cents)</t>
  </si>
  <si>
    <t>Acquisition of intangible assets</t>
  </si>
  <si>
    <t>Impairment of financial assets (Gascoyne resources)</t>
  </si>
  <si>
    <t>AASB NA</t>
  </si>
  <si>
    <t>AASB16 Equity Impact</t>
  </si>
  <si>
    <t>Return on assets(2)</t>
  </si>
  <si>
    <t>Profit for the year attributable to Owners of the Company (NPAT)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</si>
</sst>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0"/>
      <name val="Futura PT Cond Bold"/>
      <family val="2"/>
    </font>
    <font>
      <b/>
      <sz val="28"/>
      <color theme="0"/>
      <name val="Futura PT Cond Bold"/>
      <family val="2"/>
    </font>
    <font>
      <sz val="11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8C18"/>
        <bgColor indexed="64"/>
      </patternFill>
    </fill>
    <fill>
      <patternFill patternType="solid">
        <fgColor rgb="FFFCE5D7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0" fillId="3" borderId="0" xfId="0" applyFill="1"/>
    <xf numFmtId="0" fontId="4" fillId="3" borderId="0" xfId="0" applyFont="1" applyFill="1"/>
    <xf numFmtId="0" fontId="3" fillId="3" borderId="0" xfId="0" applyFont="1" applyFill="1"/>
    <xf numFmtId="4" fontId="0" fillId="0" borderId="0" xfId="0" applyNumberFormat="1"/>
    <xf numFmtId="4" fontId="0" fillId="0" borderId="0" xfId="0" applyNumberFormat="1" applyBorder="1"/>
    <xf numFmtId="4" fontId="2" fillId="0" borderId="0" xfId="0" applyNumberFormat="1" applyFont="1"/>
    <xf numFmtId="0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0" fillId="0" borderId="0" xfId="0" applyNumberFormat="1" applyFont="1"/>
    <xf numFmtId="2" fontId="7" fillId="0" borderId="5" xfId="0" applyNumberFormat="1" applyFont="1" applyBorder="1" applyAlignment="1">
      <alignment horizontal="center"/>
    </xf>
    <xf numFmtId="10" fontId="7" fillId="0" borderId="5" xfId="1" applyNumberFormat="1" applyFont="1" applyBorder="1" applyAlignment="1">
      <alignment horizontal="center"/>
    </xf>
    <xf numFmtId="2" fontId="7" fillId="0" borderId="5" xfId="1" applyNumberFormat="1" applyFont="1" applyBorder="1" applyAlignment="1">
      <alignment horizontal="center"/>
    </xf>
    <xf numFmtId="0" fontId="0" fillId="2" borderId="0" xfId="0" applyFont="1" applyFill="1" applyBorder="1"/>
    <xf numFmtId="10" fontId="7" fillId="2" borderId="4" xfId="1" applyNumberFormat="1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2" fontId="7" fillId="2" borderId="4" xfId="1" applyNumberFormat="1" applyFont="1" applyFill="1" applyBorder="1" applyAlignment="1">
      <alignment horizontal="center"/>
    </xf>
    <xf numFmtId="164" fontId="7" fillId="2" borderId="4" xfId="1" applyNumberFormat="1" applyFont="1" applyFill="1" applyBorder="1"/>
    <xf numFmtId="10" fontId="7" fillId="2" borderId="4" xfId="1" applyNumberFormat="1" applyFont="1" applyFill="1" applyBorder="1"/>
    <xf numFmtId="0" fontId="3" fillId="2" borderId="0" xfId="0" applyFont="1" applyFill="1" applyBorder="1"/>
    <xf numFmtId="2" fontId="7" fillId="2" borderId="4" xfId="0" applyNumberFormat="1" applyFont="1" applyFill="1" applyBorder="1"/>
    <xf numFmtId="4" fontId="10" fillId="0" borderId="0" xfId="0" applyNumberFormat="1" applyFont="1"/>
    <xf numFmtId="0" fontId="0" fillId="2" borderId="6" xfId="0" applyFill="1" applyBorder="1"/>
    <xf numFmtId="0" fontId="0" fillId="2" borderId="2" xfId="0" applyFill="1" applyBorder="1"/>
    <xf numFmtId="0" fontId="3" fillId="2" borderId="2" xfId="0" applyFont="1" applyFill="1" applyBorder="1"/>
    <xf numFmtId="0" fontId="3" fillId="2" borderId="7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2" borderId="8" xfId="0" applyFont="1" applyFill="1" applyBorder="1"/>
    <xf numFmtId="0" fontId="2" fillId="2" borderId="0" xfId="0" applyFont="1" applyFill="1" applyBorder="1"/>
    <xf numFmtId="0" fontId="0" fillId="2" borderId="9" xfId="0" applyFont="1" applyFill="1" applyBorder="1"/>
    <xf numFmtId="10" fontId="0" fillId="2" borderId="0" xfId="0" applyNumberFormat="1" applyFont="1" applyFill="1" applyBorder="1"/>
    <xf numFmtId="0" fontId="0" fillId="4" borderId="10" xfId="0" applyFill="1" applyBorder="1"/>
    <xf numFmtId="0" fontId="0" fillId="4" borderId="1" xfId="0" applyFill="1" applyBorder="1"/>
    <xf numFmtId="0" fontId="3" fillId="4" borderId="1" xfId="0" applyFont="1" applyFill="1" applyBorder="1"/>
    <xf numFmtId="0" fontId="3" fillId="2" borderId="11" xfId="0" applyFont="1" applyFill="1" applyBorder="1"/>
    <xf numFmtId="0" fontId="0" fillId="2" borderId="12" xfId="0" applyFill="1" applyBorder="1"/>
    <xf numFmtId="0" fontId="2" fillId="2" borderId="4" xfId="0" applyFont="1" applyFill="1" applyBorder="1" applyAlignment="1">
      <alignment horizontal="left"/>
    </xf>
    <xf numFmtId="0" fontId="0" fillId="2" borderId="4" xfId="0" applyFill="1" applyBorder="1"/>
    <xf numFmtId="0" fontId="0" fillId="2" borderId="13" xfId="0" applyFill="1" applyBorder="1"/>
    <xf numFmtId="165" fontId="0" fillId="0" borderId="0" xfId="0" applyNumberFormat="1"/>
    <xf numFmtId="4" fontId="12" fillId="0" borderId="0" xfId="0" applyNumberFormat="1" applyFont="1"/>
    <xf numFmtId="0" fontId="13" fillId="0" borderId="0" xfId="0" applyFont="1"/>
    <xf numFmtId="0" fontId="0" fillId="2" borderId="4" xfId="0" applyFont="1" applyFill="1" applyBorder="1"/>
    <xf numFmtId="4" fontId="7" fillId="0" borderId="0" xfId="0" applyNumberFormat="1" applyFont="1"/>
    <xf numFmtId="0" fontId="5" fillId="3" borderId="0" xfId="0" applyFont="1" applyFill="1" applyAlignment="1">
      <alignment horizontal="center" wrapText="1"/>
    </xf>
    <xf numFmtId="10" fontId="7" fillId="0" borderId="5" xfId="1" applyNumberFormat="1" applyFont="1" applyFill="1" applyBorder="1" applyAlignment="1">
      <alignment horizontal="center"/>
    </xf>
    <xf numFmtId="10" fontId="14" fillId="0" borderId="5" xfId="1" applyNumberFormat="1" applyFont="1" applyBorder="1" applyAlignment="1">
      <alignment horizontal="center"/>
    </xf>
    <xf numFmtId="10" fontId="2" fillId="2" borderId="0" xfId="0" applyNumberFormat="1" applyFont="1" applyFill="1" applyBorder="1"/>
    <xf numFmtId="3" fontId="0" fillId="0" borderId="0" xfId="0" applyNumberFormat="1" applyFont="1"/>
    <xf numFmtId="3" fontId="0" fillId="0" borderId="0" xfId="0" applyNumberFormat="1" applyFont="1" applyBorder="1"/>
    <xf numFmtId="3" fontId="2" fillId="0" borderId="1" xfId="0" applyNumberFormat="1" applyFont="1" applyFill="1" applyBorder="1"/>
    <xf numFmtId="3" fontId="2" fillId="8" borderId="3" xfId="0" applyNumberFormat="1" applyFont="1" applyFill="1" applyBorder="1"/>
    <xf numFmtId="3" fontId="0" fillId="0" borderId="1" xfId="0" applyNumberFormat="1" applyFont="1" applyFill="1" applyBorder="1"/>
    <xf numFmtId="3" fontId="0" fillId="0" borderId="0" xfId="0" applyNumberFormat="1" applyBorder="1"/>
    <xf numFmtId="3" fontId="2" fillId="7" borderId="3" xfId="0" applyNumberFormat="1" applyFont="1" applyFill="1" applyBorder="1"/>
    <xf numFmtId="3" fontId="0" fillId="0" borderId="0" xfId="0" applyNumberFormat="1"/>
    <xf numFmtId="3" fontId="2" fillId="0" borderId="0" xfId="0" applyNumberFormat="1" applyFont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0" fillId="0" borderId="0" xfId="0" applyNumberFormat="1" applyFill="1"/>
    <xf numFmtId="3" fontId="0" fillId="0" borderId="0" xfId="0" applyNumberFormat="1" applyFont="1" applyFill="1"/>
    <xf numFmtId="3" fontId="0" fillId="0" borderId="0" xfId="0" applyNumberFormat="1" applyFont="1" applyFill="1" applyBorder="1"/>
    <xf numFmtId="3" fontId="15" fillId="8" borderId="3" xfId="0" applyNumberFormat="1" applyFont="1" applyFill="1" applyBorder="1"/>
    <xf numFmtId="3" fontId="2" fillId="6" borderId="3" xfId="0" applyNumberFormat="1" applyFont="1" applyFill="1" applyBorder="1"/>
    <xf numFmtId="3" fontId="0" fillId="0" borderId="1" xfId="0" applyNumberFormat="1" applyBorder="1"/>
    <xf numFmtId="3" fontId="0" fillId="0" borderId="3" xfId="0" applyNumberFormat="1" applyBorder="1"/>
    <xf numFmtId="4" fontId="0" fillId="2" borderId="0" xfId="0" applyNumberFormat="1" applyFill="1"/>
    <xf numFmtId="4" fontId="16" fillId="0" borderId="0" xfId="0" applyNumberFormat="1" applyFont="1"/>
    <xf numFmtId="4" fontId="17" fillId="0" borderId="0" xfId="0" applyNumberFormat="1" applyFont="1"/>
    <xf numFmtId="3" fontId="2" fillId="5" borderId="3" xfId="0" applyNumberFormat="1" applyFont="1" applyFill="1" applyBorder="1"/>
    <xf numFmtId="3" fontId="2" fillId="0" borderId="3" xfId="0" applyNumberFormat="1" applyFont="1" applyBorder="1"/>
    <xf numFmtId="0" fontId="0" fillId="0" borderId="0" xfId="0" applyAlignment="1">
      <alignment horizontal="left" wrapText="1"/>
    </xf>
    <xf numFmtId="4" fontId="0" fillId="0" borderId="0" xfId="0" applyNumberFormat="1" applyFill="1"/>
    <xf numFmtId="3" fontId="0" fillId="0" borderId="3" xfId="0" applyNumberFormat="1" applyFont="1" applyFill="1" applyBorder="1"/>
    <xf numFmtId="3" fontId="0" fillId="0" borderId="3" xfId="0" applyNumberFormat="1" applyFill="1" applyBorder="1"/>
    <xf numFmtId="3" fontId="0" fillId="0" borderId="1" xfId="0" applyNumberFormat="1" applyFill="1" applyBorder="1"/>
    <xf numFmtId="3" fontId="0" fillId="4" borderId="0" xfId="0" applyNumberFormat="1" applyFill="1"/>
    <xf numFmtId="0" fontId="2" fillId="9" borderId="0" xfId="0" applyNumberFormat="1" applyFont="1" applyFill="1" applyAlignment="1">
      <alignment horizontal="center"/>
    </xf>
    <xf numFmtId="4" fontId="2" fillId="9" borderId="0" xfId="0" applyNumberFormat="1" applyFont="1" applyFill="1" applyAlignment="1">
      <alignment horizontal="center"/>
    </xf>
    <xf numFmtId="3" fontId="0" fillId="9" borderId="0" xfId="0" applyNumberFormat="1" applyFill="1"/>
    <xf numFmtId="3" fontId="0" fillId="9" borderId="1" xfId="0" applyNumberFormat="1" applyFill="1" applyBorder="1"/>
    <xf numFmtId="3" fontId="0" fillId="9" borderId="3" xfId="0" applyNumberFormat="1" applyFill="1" applyBorder="1"/>
    <xf numFmtId="4" fontId="0" fillId="9" borderId="0" xfId="0" applyNumberFormat="1" applyFill="1"/>
    <xf numFmtId="3" fontId="0" fillId="9" borderId="1" xfId="0" applyNumberFormat="1" applyFont="1" applyFill="1" applyBorder="1"/>
    <xf numFmtId="3" fontId="0" fillId="10" borderId="0" xfId="0" applyNumberFormat="1" applyFill="1"/>
    <xf numFmtId="3" fontId="0" fillId="10" borderId="0" xfId="0" applyNumberFormat="1" applyFont="1" applyFill="1"/>
    <xf numFmtId="4" fontId="0" fillId="4" borderId="0" xfId="0" applyNumberFormat="1" applyFill="1"/>
    <xf numFmtId="3" fontId="0" fillId="11" borderId="0" xfId="0" applyNumberFormat="1" applyFont="1" applyFill="1" applyBorder="1"/>
    <xf numFmtId="3" fontId="0" fillId="11" borderId="0" xfId="0" applyNumberFormat="1" applyFill="1"/>
    <xf numFmtId="0" fontId="2" fillId="12" borderId="0" xfId="0" applyFont="1" applyFill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12" borderId="0" xfId="0" applyNumberFormat="1" applyFont="1" applyFill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8" fillId="0" borderId="0" xfId="0" applyNumberFormat="1" applyFont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9" fillId="0" borderId="0" xfId="0" applyNumberFormat="1" applyFont="1" applyAlignment="1">
      <alignment horizontal="center"/>
    </xf>
    <xf numFmtId="0" fontId="5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4" fontId="0" fillId="13" borderId="0" xfId="0" applyNumberFormat="1" applyFill="1"/>
    <xf numFmtId="3" fontId="0" fillId="13" borderId="0" xfId="0" applyNumberFormat="1" applyFont="1" applyFill="1" applyBorder="1"/>
    <xf numFmtId="2" fontId="7" fillId="0" borderId="5" xfId="1" applyNumberFormat="1" applyFont="1" applyFill="1" applyBorder="1" applyAlignment="1">
      <alignment horizontal="center"/>
    </xf>
    <xf numFmtId="4" fontId="16" fillId="14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8D7E1"/>
      <color rgb="FFFCE5D7"/>
      <color rgb="FFFF8C18"/>
      <color rgb="FF16AEE5"/>
      <color rgb="FFD5EFFF"/>
      <color rgb="FFBFE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'[1]Part 1 - Balance Sheet'!$A$15</c:f>
              <c:strCache>
                <c:ptCount val="1"/>
                <c:pt idx="0">
                  <c:v>Total current assets</c:v>
                </c:pt>
              </c:strCache>
            </c:strRef>
          </c:tx>
          <c:invertIfNegative val="0"/>
          <c:cat>
            <c:numRef>
              <c:f>'[1]Part 1 - Balance Sheet'!$B$4:$D$4</c:f>
              <c:numCache>
                <c:formatCode>General</c:formatCode>
                <c:ptCount val="3"/>
                <c:pt idx="0">
                  <c:v>2021</c:v>
                </c:pt>
                <c:pt idx="1">
                  <c:v>2020</c:v>
                </c:pt>
                <c:pt idx="2">
                  <c:v>2019</c:v>
                </c:pt>
              </c:numCache>
            </c:numRef>
          </c:cat>
          <c:val>
            <c:numRef>
              <c:f>'[1]Part 1 - Balance Sheet'!$F$15:$H$15</c:f>
              <c:numCache>
                <c:formatCode>General</c:formatCode>
                <c:ptCount val="3"/>
                <c:pt idx="0">
                  <c:v>0.16441582759810122</c:v>
                </c:pt>
                <c:pt idx="1">
                  <c:v>1.3407126599409449</c:v>
                </c:pt>
                <c:pt idx="2">
                  <c:v>0.25885592871697327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46-4601-8D37-DE7B97358733}"/>
            </c:ext>
          </c:extLst>
        </c:ser>
        <c:ser>
          <c:idx val="1"/>
          <c:order val="1"/>
          <c:tx>
            <c:strRef>
              <c:f>'[1]Part 1 - Balance Sheet'!$A$25</c:f>
              <c:strCache>
                <c:ptCount val="1"/>
                <c:pt idx="0">
                  <c:v>Total non-current assets</c:v>
                </c:pt>
              </c:strCache>
            </c:strRef>
          </c:tx>
          <c:invertIfNegative val="0"/>
          <c:cat>
            <c:numRef>
              <c:f>'[1]Part 1 - Balance Sheet'!$B$4:$D$4</c:f>
              <c:numCache>
                <c:formatCode>General</c:formatCode>
                <c:ptCount val="3"/>
                <c:pt idx="0">
                  <c:v>2021</c:v>
                </c:pt>
                <c:pt idx="1">
                  <c:v>2020</c:v>
                </c:pt>
                <c:pt idx="2">
                  <c:v>2019</c:v>
                </c:pt>
              </c:numCache>
            </c:numRef>
          </c:cat>
          <c:val>
            <c:numRef>
              <c:f>'[1]Part 1 - Balance Sheet'!$F$25:$H$25</c:f>
              <c:numCache>
                <c:formatCode>General</c:formatCode>
                <c:ptCount val="3"/>
                <c:pt idx="0">
                  <c:v>-5.1535456317308478E-2</c:v>
                </c:pt>
                <c:pt idx="1">
                  <c:v>0.7478354846566001</c:v>
                </c:pt>
                <c:pt idx="2">
                  <c:v>4.7435619443629548E-2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46-4601-8D37-DE7B97358733}"/>
            </c:ext>
          </c:extLst>
        </c:ser>
        <c:ser>
          <c:idx val="2"/>
          <c:order val="2"/>
          <c:tx>
            <c:strRef>
              <c:f>'[1]Part 1 - Balance Sheet'!$A$27</c:f>
              <c:strCache>
                <c:ptCount val="1"/>
                <c:pt idx="0">
                  <c:v>Total Assets</c:v>
                </c:pt>
              </c:strCache>
            </c:strRef>
          </c:tx>
          <c:invertIfNegative val="0"/>
          <c:cat>
            <c:numRef>
              <c:f>'[1]Part 1 - Balance Sheet'!$B$4:$D$4</c:f>
              <c:numCache>
                <c:formatCode>General</c:formatCode>
                <c:ptCount val="3"/>
                <c:pt idx="0">
                  <c:v>2021</c:v>
                </c:pt>
                <c:pt idx="1">
                  <c:v>2020</c:v>
                </c:pt>
                <c:pt idx="2">
                  <c:v>2019</c:v>
                </c:pt>
              </c:numCache>
            </c:numRef>
          </c:cat>
          <c:val>
            <c:numRef>
              <c:f>'[1]Part 1 - Balance Sheet'!$F$27:$H$27</c:f>
              <c:numCache>
                <c:formatCode>General</c:formatCode>
                <c:ptCount val="3"/>
                <c:pt idx="0">
                  <c:v>5.9605778489000699E-2</c:v>
                </c:pt>
                <c:pt idx="1">
                  <c:v>1.0098322051867559</c:v>
                </c:pt>
                <c:pt idx="2">
                  <c:v>0.13140477915946613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46-4601-8D37-DE7B97358733}"/>
            </c:ext>
          </c:extLst>
        </c:ser>
        <c:ser>
          <c:idx val="3"/>
          <c:order val="3"/>
          <c:tx>
            <c:strRef>
              <c:f>'[1]Part 1 - Balance Sheet'!$A$38</c:f>
              <c:strCache>
                <c:ptCount val="1"/>
                <c:pt idx="0">
                  <c:v>Total current liabilities</c:v>
                </c:pt>
              </c:strCache>
            </c:strRef>
          </c:tx>
          <c:invertIfNegative val="0"/>
          <c:cat>
            <c:numRef>
              <c:f>'[1]Part 1 - Balance Sheet'!$B$4:$D$4</c:f>
              <c:numCache>
                <c:formatCode>General</c:formatCode>
                <c:ptCount val="3"/>
                <c:pt idx="0">
                  <c:v>2021</c:v>
                </c:pt>
                <c:pt idx="1">
                  <c:v>2020</c:v>
                </c:pt>
                <c:pt idx="2">
                  <c:v>2019</c:v>
                </c:pt>
              </c:numCache>
            </c:numRef>
          </c:cat>
          <c:val>
            <c:numRef>
              <c:f>'[1]Part 1 - Balance Sheet'!$F$38:$H$38</c:f>
              <c:numCache>
                <c:formatCode>General</c:formatCode>
                <c:ptCount val="3"/>
                <c:pt idx="0">
                  <c:v>-5.7048546723815589E-2</c:v>
                </c:pt>
                <c:pt idx="1">
                  <c:v>1.2342959581679753</c:v>
                </c:pt>
                <c:pt idx="2">
                  <c:v>0.26236460881017015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46-4601-8D37-DE7B97358733}"/>
            </c:ext>
          </c:extLst>
        </c:ser>
        <c:ser>
          <c:idx val="4"/>
          <c:order val="4"/>
          <c:tx>
            <c:strRef>
              <c:f>'[1]Part 1 - Balance Sheet'!$A$44</c:f>
              <c:strCache>
                <c:ptCount val="1"/>
                <c:pt idx="0">
                  <c:v>Total non-current liabilities</c:v>
                </c:pt>
              </c:strCache>
            </c:strRef>
          </c:tx>
          <c:invertIfNegative val="0"/>
          <c:cat>
            <c:numRef>
              <c:f>'[1]Part 1 - Balance Sheet'!$B$4:$D$4</c:f>
              <c:numCache>
                <c:formatCode>General</c:formatCode>
                <c:ptCount val="3"/>
                <c:pt idx="0">
                  <c:v>2021</c:v>
                </c:pt>
                <c:pt idx="1">
                  <c:v>2020</c:v>
                </c:pt>
                <c:pt idx="2">
                  <c:v>2019</c:v>
                </c:pt>
              </c:numCache>
            </c:numRef>
          </c:cat>
          <c:val>
            <c:numRef>
              <c:f>'[1]Part 1 - Balance Sheet'!$F$44:$H$44</c:f>
              <c:numCache>
                <c:formatCode>General</c:formatCode>
                <c:ptCount val="3"/>
                <c:pt idx="0">
                  <c:v>0.13006443518788552</c:v>
                </c:pt>
                <c:pt idx="1">
                  <c:v>1.9182805022963034</c:v>
                </c:pt>
                <c:pt idx="2">
                  <c:v>1.2437204311564162E-2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46-4601-8D37-DE7B97358733}"/>
            </c:ext>
          </c:extLst>
        </c:ser>
        <c:ser>
          <c:idx val="5"/>
          <c:order val="5"/>
          <c:tx>
            <c:strRef>
              <c:f>'[1]Part 1 - Balance Sheet'!$A$46</c:f>
              <c:strCache>
                <c:ptCount val="1"/>
                <c:pt idx="0">
                  <c:v>Total Liabilities</c:v>
                </c:pt>
              </c:strCache>
            </c:strRef>
          </c:tx>
          <c:invertIfNegative val="0"/>
          <c:cat>
            <c:numRef>
              <c:f>'[1]Part 1 - Balance Sheet'!$B$4:$D$4</c:f>
              <c:numCache>
                <c:formatCode>General</c:formatCode>
                <c:ptCount val="3"/>
                <c:pt idx="0">
                  <c:v>2021</c:v>
                </c:pt>
                <c:pt idx="1">
                  <c:v>2020</c:v>
                </c:pt>
                <c:pt idx="2">
                  <c:v>2019</c:v>
                </c:pt>
              </c:numCache>
            </c:numRef>
          </c:cat>
          <c:val>
            <c:numRef>
              <c:f>'[1]Part 1 - Balance Sheet'!$F$46:$H$46</c:f>
              <c:numCache>
                <c:formatCode>General</c:formatCode>
                <c:ptCount val="3"/>
                <c:pt idx="0">
                  <c:v>-8.3219618257073455E-3</c:v>
                </c:pt>
                <c:pt idx="1">
                  <c:v>1.3776546691886724</c:v>
                </c:pt>
                <c:pt idx="2">
                  <c:v>0.20026338751898654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46-4601-8D37-DE7B97358733}"/>
            </c:ext>
          </c:extLst>
        </c:ser>
        <c:ser>
          <c:idx val="6"/>
          <c:order val="6"/>
          <c:tx>
            <c:strRef>
              <c:f>'[1]Part 1 - Balance Sheet'!$A$53</c:f>
              <c:strCache>
                <c:ptCount val="1"/>
                <c:pt idx="0">
                  <c:v>Total Equity</c:v>
                </c:pt>
              </c:strCache>
            </c:strRef>
          </c:tx>
          <c:invertIfNegative val="0"/>
          <c:cat>
            <c:numRef>
              <c:f>'[1]Part 1 - Balance Sheet'!$B$4:$D$4</c:f>
              <c:numCache>
                <c:formatCode>General</c:formatCode>
                <c:ptCount val="3"/>
                <c:pt idx="0">
                  <c:v>2021</c:v>
                </c:pt>
                <c:pt idx="1">
                  <c:v>2020</c:v>
                </c:pt>
                <c:pt idx="2">
                  <c:v>2019</c:v>
                </c:pt>
              </c:numCache>
            </c:numRef>
          </c:cat>
          <c:val>
            <c:numRef>
              <c:f>'[1]Part 1 - Balance Sheet'!$F$53:$H$53</c:f>
              <c:numCache>
                <c:formatCode>General</c:formatCode>
                <c:ptCount val="3"/>
                <c:pt idx="0">
                  <c:v>0.1603143789546585</c:v>
                </c:pt>
                <c:pt idx="1">
                  <c:v>0.63492286788723884</c:v>
                </c:pt>
                <c:pt idx="2">
                  <c:v>6.8972979317275709E-2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46-4601-8D37-DE7B97358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820928"/>
        <c:axId val="151822720"/>
      </c:barChart>
      <c:catAx>
        <c:axId val="15182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51822720"/>
        <c:crosses val="autoZero"/>
        <c:auto val="1"/>
        <c:lblAlgn val="ctr"/>
        <c:lblOffset val="100"/>
        <c:noMultiLvlLbl val="0"/>
      </c:catAx>
      <c:valAx>
        <c:axId val="151822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518209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'Part 1 - Balance Sheet'!$D$3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'Part 1 - Balance Sheet'!$B$4:$C$13</c15:sqref>
                  </c15:fullRef>
                </c:ext>
              </c:extLst>
              <c:f>('Part 1 - Balance Sheet'!$B$4:$C$5,'Part 1 - Balance Sheet'!$B$8:$C$9,'Part 1 - Balance Sheet'!$B$11:$C$11,'Part 1 - Balance Sheet'!$B$13:$C$13)</c:f>
              <c:strCache>
                <c:ptCount val="6"/>
                <c:pt idx="2">
                  <c:v>Cash and cash equivalents</c:v>
                </c:pt>
                <c:pt idx="3">
                  <c:v>Trade and other receivables</c:v>
                </c:pt>
                <c:pt idx="4">
                  <c:v>Inventories</c:v>
                </c:pt>
                <c:pt idx="5">
                  <c:v>Other current assets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'Part 1 - Balance Sheet'!$D$4:$D$13</c15:sqref>
                  </c15:fullRef>
                </c:ext>
              </c:extLst>
              <c:f>('Part 1 - Balance Sheet'!$D$4:$D$5,'Part 1 - Balance Sheet'!$D$8:$D$9,'Part 1 - Balance Sheet'!$D$11,'Part 1 - Balance Sheet'!$D$13)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 formatCode="#,##0">
                  <c:v>146549</c:v>
                </c:pt>
                <c:pt idx="3" formatCode="#,##0">
                  <c:v>412577</c:v>
                </c:pt>
                <c:pt idx="4" formatCode="#,##0">
                  <c:v>57055</c:v>
                </c:pt>
                <c:pt idx="5" formatCode="#,##0">
                  <c:v>7321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1-401D-B0CB-468E5334AF86}"/>
            </c:ext>
          </c:extLst>
        </c:ser>
        <c:ser>
          <c:idx val="1"/>
          <c:order val="1"/>
          <c:tx>
            <c:strRef>
              <c:f>'Part 1 - Balance Sheet'!$E$3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'Part 1 - Balance Sheet'!$B$4:$C$13</c15:sqref>
                  </c15:fullRef>
                </c:ext>
              </c:extLst>
              <c:f>('Part 1 - Balance Sheet'!$B$4:$C$5,'Part 1 - Balance Sheet'!$B$8:$C$9,'Part 1 - Balance Sheet'!$B$11:$C$11,'Part 1 - Balance Sheet'!$B$13:$C$13)</c:f>
              <c:strCache>
                <c:ptCount val="6"/>
                <c:pt idx="2">
                  <c:v>Cash and cash equivalents</c:v>
                </c:pt>
                <c:pt idx="3">
                  <c:v>Trade and other receivables</c:v>
                </c:pt>
                <c:pt idx="4">
                  <c:v>Inventories</c:v>
                </c:pt>
                <c:pt idx="5">
                  <c:v>Other current assets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'Part 1 - Balance Sheet'!$E$4:$E$13</c15:sqref>
                  </c15:fullRef>
                </c:ext>
              </c:extLst>
              <c:f>('Part 1 - Balance Sheet'!$E$4:$E$5,'Part 1 - Balance Sheet'!$E$8:$E$9,'Part 1 - Balance Sheet'!$E$11,'Part 1 - Balance Sheet'!$E$13)</c:f>
              <c:numCache>
                <c:formatCode>#,##0.00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1-401D-B0CB-468E5334AF86}"/>
            </c:ext>
          </c:extLst>
        </c:ser>
        <c:ser>
          <c:idx val="2"/>
          <c:order val="2"/>
          <c:tx>
            <c:strRef>
              <c:f>'Part 1 - Balance Sheet'!$F$3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'Part 1 - Balance Sheet'!$B$4:$C$13</c15:sqref>
                  </c15:fullRef>
                </c:ext>
              </c:extLst>
              <c:f>('Part 1 - Balance Sheet'!$B$4:$C$5,'Part 1 - Balance Sheet'!$B$8:$C$9,'Part 1 - Balance Sheet'!$B$11:$C$11,'Part 1 - Balance Sheet'!$B$13:$C$13)</c:f>
              <c:strCache>
                <c:ptCount val="6"/>
                <c:pt idx="2">
                  <c:v>Cash and cash equivalents</c:v>
                </c:pt>
                <c:pt idx="3">
                  <c:v>Trade and other receivables</c:v>
                </c:pt>
                <c:pt idx="4">
                  <c:v>Inventories</c:v>
                </c:pt>
                <c:pt idx="5">
                  <c:v>Other current assets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'Part 1 - Balance Sheet'!$F$4:$F$13</c15:sqref>
                  </c15:fullRef>
                </c:ext>
              </c:extLst>
              <c:f>('Part 1 - Balance Sheet'!$F$4:$F$5,'Part 1 - Balance Sheet'!$F$8:$F$9,'Part 1 - Balance Sheet'!$F$11,'Part 1 - Balance Sheet'!$F$13)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 formatCode="#,##0">
                  <c:v>170229</c:v>
                </c:pt>
                <c:pt idx="3" formatCode="#,##0">
                  <c:v>369906</c:v>
                </c:pt>
                <c:pt idx="4" formatCode="#,##0">
                  <c:v>57358</c:v>
                </c:pt>
                <c:pt idx="5" formatCode="#,##0">
                  <c:v>8771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1-401D-B0CB-468E5334AF86}"/>
            </c:ext>
          </c:extLst>
        </c:ser>
        <c:ser>
          <c:idx val="3"/>
          <c:order val="3"/>
          <c:tx>
            <c:strRef>
              <c:f>'Part 1 - Balance Sheet'!$G$3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'Part 1 - Balance Sheet'!$B$4:$C$13</c15:sqref>
                  </c15:fullRef>
                </c:ext>
              </c:extLst>
              <c:f>('Part 1 - Balance Sheet'!$B$4:$C$5,'Part 1 - Balance Sheet'!$B$8:$C$9,'Part 1 - Balance Sheet'!$B$11:$C$11,'Part 1 - Balance Sheet'!$B$13:$C$13)</c:f>
              <c:strCache>
                <c:ptCount val="6"/>
                <c:pt idx="2">
                  <c:v>Cash and cash equivalents</c:v>
                </c:pt>
                <c:pt idx="3">
                  <c:v>Trade and other receivables</c:v>
                </c:pt>
                <c:pt idx="4">
                  <c:v>Inventories</c:v>
                </c:pt>
                <c:pt idx="5">
                  <c:v>Other current assets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'Part 1 - Balance Sheet'!$G$4:$G$13</c15:sqref>
                  </c15:fullRef>
                </c:ext>
              </c:extLst>
              <c:f>('Part 1 - Balance Sheet'!$G$4:$G$5,'Part 1 - Balance Sheet'!$G$8:$G$9,'Part 1 - Balance Sheet'!$G$11,'Part 1 - Balance Sheet'!$G$13)</c:f>
              <c:numCache>
                <c:formatCode>#,##0.00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71-401D-B0CB-468E5334AF86}"/>
            </c:ext>
          </c:extLst>
        </c:ser>
        <c:ser>
          <c:idx val="4"/>
          <c:order val="4"/>
          <c:tx>
            <c:strRef>
              <c:f>'Part 1 - Balance Sheet'!$H$3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'Part 1 - Balance Sheet'!$B$4:$C$13</c15:sqref>
                  </c15:fullRef>
                </c:ext>
              </c:extLst>
              <c:f>('Part 1 - Balance Sheet'!$B$4:$C$5,'Part 1 - Balance Sheet'!$B$8:$C$9,'Part 1 - Balance Sheet'!$B$11:$C$11,'Part 1 - Balance Sheet'!$B$13:$C$13)</c:f>
              <c:strCache>
                <c:ptCount val="6"/>
                <c:pt idx="2">
                  <c:v>Cash and cash equivalents</c:v>
                </c:pt>
                <c:pt idx="3">
                  <c:v>Trade and other receivables</c:v>
                </c:pt>
                <c:pt idx="4">
                  <c:v>Inventories</c:v>
                </c:pt>
                <c:pt idx="5">
                  <c:v>Other current assets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'Part 1 - Balance Sheet'!$H$4:$H$13</c15:sqref>
                  </c15:fullRef>
                </c:ext>
              </c:extLst>
              <c:f>('Part 1 - Balance Sheet'!$H$4:$H$5,'Part 1 - Balance Sheet'!$H$8:$H$9,'Part 1 - Balance Sheet'!$H$11,'Part 1 - Balance Sheet'!$H$13)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 formatCode="#,##0">
                  <c:v>65031</c:v>
                </c:pt>
                <c:pt idx="3" formatCode="#,##0">
                  <c:v>158039</c:v>
                </c:pt>
                <c:pt idx="4" formatCode="#,##0">
                  <c:v>30581</c:v>
                </c:pt>
                <c:pt idx="5" formatCode="#,##0">
                  <c:v>6445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C71-401D-B0CB-468E5334AF86}"/>
            </c:ext>
          </c:extLst>
        </c:ser>
        <c:ser>
          <c:idx val="5"/>
          <c:order val="5"/>
          <c:tx>
            <c:strRef>
              <c:f>'Part 1 - Balance Sheet'!$I$3</c:f>
              <c:strCache>
                <c:ptCount val="1"/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'Part 1 - Balance Sheet'!$B$4:$C$13</c15:sqref>
                  </c15:fullRef>
                </c:ext>
              </c:extLst>
              <c:f>('Part 1 - Balance Sheet'!$B$4:$C$5,'Part 1 - Balance Sheet'!$B$8:$C$9,'Part 1 - Balance Sheet'!$B$11:$C$11,'Part 1 - Balance Sheet'!$B$13:$C$13)</c:f>
              <c:strCache>
                <c:ptCount val="6"/>
                <c:pt idx="2">
                  <c:v>Cash and cash equivalents</c:v>
                </c:pt>
                <c:pt idx="3">
                  <c:v>Trade and other receivables</c:v>
                </c:pt>
                <c:pt idx="4">
                  <c:v>Inventories</c:v>
                </c:pt>
                <c:pt idx="5">
                  <c:v>Other current assets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'Part 1 - Balance Sheet'!$I$4:$I$13</c15:sqref>
                  </c15:fullRef>
                </c:ext>
              </c:extLst>
              <c:f>('Part 1 - Balance Sheet'!$I$4:$I$5,'Part 1 - Balance Sheet'!$I$8:$I$9,'Part 1 - Balance Sheet'!$I$11,'Part 1 - Balance Sheet'!$I$13)</c:f>
              <c:numCache>
                <c:formatCode>#,##0.00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C71-401D-B0CB-468E5334AF86}"/>
            </c:ext>
          </c:extLst>
        </c:ser>
        <c:ser>
          <c:idx val="6"/>
          <c:order val="6"/>
          <c:tx>
            <c:strRef>
              <c:f>'Part 1 - Balance Sheet'!$J$3</c:f>
              <c:strCache>
                <c:ptCount val="1"/>
                <c:pt idx="0">
                  <c:v>2018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'Part 1 - Balance Sheet'!$B$4:$C$13</c15:sqref>
                  </c15:fullRef>
                </c:ext>
              </c:extLst>
              <c:f>('Part 1 - Balance Sheet'!$B$4:$C$5,'Part 1 - Balance Sheet'!$B$8:$C$9,'Part 1 - Balance Sheet'!$B$11:$C$11,'Part 1 - Balance Sheet'!$B$13:$C$13)</c:f>
              <c:strCache>
                <c:ptCount val="6"/>
                <c:pt idx="2">
                  <c:v>Cash and cash equivalents</c:v>
                </c:pt>
                <c:pt idx="3">
                  <c:v>Trade and other receivables</c:v>
                </c:pt>
                <c:pt idx="4">
                  <c:v>Inventories</c:v>
                </c:pt>
                <c:pt idx="5">
                  <c:v>Other current assets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'Part 1 - Balance Sheet'!$J$4:$J$13</c15:sqref>
                  </c15:fullRef>
                </c:ext>
              </c:extLst>
              <c:f>('Part 1 - Balance Sheet'!$J$4:$J$5,'Part 1 - Balance Sheet'!$J$8:$J$9,'Part 1 - Balance Sheet'!$J$11,'Part 1 - Balance Sheet'!$J$13)</c:f>
              <c:numCache>
                <c:formatCode>#,##0.00</c:formatCode>
                <c:ptCount val="6"/>
                <c:pt idx="0">
                  <c:v>0</c:v>
                </c:pt>
                <c:pt idx="1">
                  <c:v>0</c:v>
                </c:pt>
                <c:pt idx="2" formatCode="#,##0">
                  <c:v>58846</c:v>
                </c:pt>
                <c:pt idx="3" formatCode="#,##0">
                  <c:v>120699</c:v>
                </c:pt>
                <c:pt idx="4" formatCode="#,##0">
                  <c:v>22477</c:v>
                </c:pt>
                <c:pt idx="5" formatCode="#,##0">
                  <c:v>4591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C71-401D-B0CB-468E5334A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305824"/>
        <c:axId val="1946303744"/>
      </c:lineChart>
      <c:catAx>
        <c:axId val="194630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6303744"/>
        <c:crosses val="autoZero"/>
        <c:auto val="1"/>
        <c:lblAlgn val="ctr"/>
        <c:lblOffset val="100"/>
        <c:noMultiLvlLbl val="0"/>
      </c:catAx>
      <c:valAx>
        <c:axId val="194630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6305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519248</xdr:colOff>
      <xdr:row>2</xdr:row>
      <xdr:rowOff>0</xdr:rowOff>
    </xdr:from>
    <xdr:to>
      <xdr:col>31</xdr:col>
      <xdr:colOff>99034</xdr:colOff>
      <xdr:row>24</xdr:row>
      <xdr:rowOff>89414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721BF73-F8BE-4A03-952B-8CE61E6928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0784" y="397650"/>
          <a:ext cx="5218858" cy="3981057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38</xdr:row>
      <xdr:rowOff>0</xdr:rowOff>
    </xdr:from>
    <xdr:to>
      <xdr:col>12</xdr:col>
      <xdr:colOff>1190625</xdr:colOff>
      <xdr:row>63</xdr:row>
      <xdr:rowOff>133350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DD49ACC-F7FB-4934-B2F9-ED8428EB1C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238125</xdr:colOff>
      <xdr:row>38</xdr:row>
      <xdr:rowOff>130968</xdr:rowOff>
    </xdr:from>
    <xdr:to>
      <xdr:col>24</xdr:col>
      <xdr:colOff>433387</xdr:colOff>
      <xdr:row>53</xdr:row>
      <xdr:rowOff>159543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B43827A-BB4E-4D6A-B6B8-79A2B999A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15</xdr:row>
      <xdr:rowOff>102870</xdr:rowOff>
    </xdr:from>
    <xdr:to>
      <xdr:col>19</xdr:col>
      <xdr:colOff>607695</xdr:colOff>
      <xdr:row>55</xdr:row>
      <xdr:rowOff>169488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25CC41-45EB-4645-8D69-DEB9896CF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29950" y="2836545"/>
          <a:ext cx="5779770" cy="7309428"/>
        </a:xfrm>
        <a:prstGeom prst="rect">
          <a:avLst/>
        </a:prstGeom>
      </xdr:spPr>
    </xdr:pic>
    <xdr:clientData/>
  </xdr:twoCellAnchor>
  <xdr:twoCellAnchor editAs="oneCell">
    <xdr:from>
      <xdr:col>1</xdr:col>
      <xdr:colOff>2257425</xdr:colOff>
      <xdr:row>32</xdr:row>
      <xdr:rowOff>142875</xdr:rowOff>
    </xdr:from>
    <xdr:to>
      <xdr:col>13</xdr:col>
      <xdr:colOff>495892</xdr:colOff>
      <xdr:row>55</xdr:row>
      <xdr:rowOff>19399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346EBA4-3EC4-4274-A6AE-6BF0AE6CE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86075" y="6134100"/>
          <a:ext cx="6839542" cy="40256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trice\AppData\Local\Temp\Temp1_myZip_1974961%20(1).zip\Copy%20of%205816766_1182202783_19749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1 - Balance Sheet"/>
      <sheetName val="Part 2 - Income Statement"/>
      <sheetName val="Part 3 - Cashflow Statement"/>
      <sheetName val="Part 4 -Ratio Calculations "/>
      <sheetName val="Part 5 - DuPont"/>
    </sheetNames>
    <sheetDataSet>
      <sheetData sheetId="0">
        <row r="4">
          <cell r="B4">
            <v>2021</v>
          </cell>
          <cell r="C4">
            <v>2020</v>
          </cell>
          <cell r="D4">
            <v>2019</v>
          </cell>
        </row>
        <row r="15">
          <cell r="A15" t="str">
            <v>Total current assets</v>
          </cell>
          <cell r="F15">
            <v>0.16441582759810122</v>
          </cell>
          <cell r="G15">
            <v>1.3407126599409449</v>
          </cell>
          <cell r="H15">
            <v>0.25885592871697327</v>
          </cell>
        </row>
        <row r="25">
          <cell r="A25" t="str">
            <v>Total non-current assets</v>
          </cell>
          <cell r="F25">
            <v>-5.1535456317308478E-2</v>
          </cell>
          <cell r="G25">
            <v>0.7478354846566001</v>
          </cell>
          <cell r="H25">
            <v>4.7435619443629548E-2</v>
          </cell>
        </row>
        <row r="27">
          <cell r="A27" t="str">
            <v>Total Assets</v>
          </cell>
          <cell r="F27">
            <v>5.9605778489000699E-2</v>
          </cell>
          <cell r="G27">
            <v>1.0098322051867559</v>
          </cell>
          <cell r="H27">
            <v>0.13140477915946613</v>
          </cell>
        </row>
        <row r="38">
          <cell r="A38" t="str">
            <v>Total current liabilities</v>
          </cell>
          <cell r="F38">
            <v>-5.7048546723815589E-2</v>
          </cell>
          <cell r="G38">
            <v>1.2342959581679753</v>
          </cell>
          <cell r="H38">
            <v>0.26236460881017015</v>
          </cell>
        </row>
        <row r="44">
          <cell r="A44" t="str">
            <v>Total non-current liabilities</v>
          </cell>
          <cell r="F44">
            <v>0.13006443518788552</v>
          </cell>
          <cell r="G44">
            <v>1.9182805022963034</v>
          </cell>
          <cell r="H44">
            <v>1.2437204311564162E-2</v>
          </cell>
        </row>
        <row r="46">
          <cell r="A46" t="str">
            <v>Total Liabilities</v>
          </cell>
          <cell r="F46">
            <v>-8.3219618257073455E-3</v>
          </cell>
          <cell r="G46">
            <v>1.3776546691886724</v>
          </cell>
          <cell r="H46">
            <v>0.20026338751898654</v>
          </cell>
        </row>
        <row r="53">
          <cell r="A53" t="str">
            <v>Total Equity</v>
          </cell>
          <cell r="F53">
            <v>0.1603143789546585</v>
          </cell>
          <cell r="G53">
            <v>0.63492286788723884</v>
          </cell>
          <cell r="H53">
            <v>6.8972979317275709E-2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06C84-F9C5-4C67-95B8-8419C5F37BD9}">
  <dimension ref="A1:Y35"/>
  <sheetViews>
    <sheetView tabSelected="1" zoomScaleNormal="100" workbookViewId="0">
      <selection activeCell="M37" sqref="M37"/>
    </sheetView>
  </sheetViews>
  <sheetFormatPr defaultColWidth="9.1328125" defaultRowHeight="14.25"/>
  <cols>
    <col min="1" max="1" width="6.6640625" style="4" customWidth="1"/>
    <col min="2" max="2" width="30.6640625" style="4" customWidth="1"/>
    <col min="3" max="3" width="1.6640625" style="4" customWidth="1"/>
    <col min="4" max="4" width="10.6640625" style="4" customWidth="1"/>
    <col min="5" max="5" width="1.6640625" style="4" customWidth="1"/>
    <col min="6" max="6" width="10.6640625" style="4" customWidth="1"/>
    <col min="7" max="7" width="1.6640625" style="4" customWidth="1"/>
    <col min="8" max="8" width="10.6640625" style="4" customWidth="1"/>
    <col min="9" max="9" width="1.6640625" style="4" customWidth="1"/>
    <col min="10" max="10" width="10.6640625" style="4" customWidth="1"/>
    <col min="11" max="11" width="1.6640625" style="4" customWidth="1"/>
    <col min="12" max="12" width="6.6640625" style="4" customWidth="1"/>
    <col min="13" max="13" width="35.6640625" style="4" customWidth="1"/>
    <col min="14" max="14" width="1.6640625" style="4" customWidth="1"/>
    <col min="15" max="15" width="12.6640625" style="4" customWidth="1"/>
    <col min="16" max="16" width="1.6640625" style="4" customWidth="1"/>
    <col min="17" max="17" width="12.6640625" style="4" customWidth="1"/>
    <col min="18" max="18" width="1.6640625" style="4" customWidth="1"/>
    <col min="19" max="19" width="12.6640625" style="4" customWidth="1"/>
    <col min="20" max="20" width="1.6640625" style="4" customWidth="1"/>
    <col min="21" max="21" width="12.6640625" style="4" customWidth="1"/>
    <col min="22" max="22" width="1.6640625" style="4" customWidth="1"/>
    <col min="23" max="16384" width="9.1328125" style="4"/>
  </cols>
  <sheetData>
    <row r="1" spans="1:25">
      <c r="B1" s="95" t="s">
        <v>146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</row>
    <row r="2" spans="1:25"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5">
      <c r="D3" s="79">
        <v>2021</v>
      </c>
      <c r="E3" s="7"/>
      <c r="F3" s="79">
        <v>2020</v>
      </c>
      <c r="G3" s="7"/>
      <c r="H3" s="79">
        <v>2019</v>
      </c>
      <c r="I3" s="79"/>
      <c r="J3" s="79">
        <v>2018</v>
      </c>
      <c r="O3" s="79">
        <v>2021</v>
      </c>
      <c r="P3" s="7"/>
      <c r="Q3" s="79">
        <v>2020</v>
      </c>
      <c r="R3" s="7"/>
      <c r="S3" s="79">
        <v>2019</v>
      </c>
      <c r="T3" s="79"/>
      <c r="U3" s="79">
        <v>2018</v>
      </c>
    </row>
    <row r="4" spans="1:25">
      <c r="D4" s="80" t="s">
        <v>147</v>
      </c>
      <c r="E4" s="8"/>
      <c r="F4" s="80" t="s">
        <v>147</v>
      </c>
      <c r="G4" s="8"/>
      <c r="H4" s="80" t="s">
        <v>147</v>
      </c>
      <c r="I4" s="80"/>
      <c r="J4" s="80" t="s">
        <v>147</v>
      </c>
      <c r="O4" s="80" t="s">
        <v>147</v>
      </c>
      <c r="P4" s="8"/>
      <c r="Q4" s="80" t="s">
        <v>147</v>
      </c>
      <c r="R4" s="8"/>
      <c r="S4" s="80" t="s">
        <v>147</v>
      </c>
      <c r="T4" s="80"/>
      <c r="U4" s="80" t="s">
        <v>147</v>
      </c>
    </row>
    <row r="5" spans="1:25">
      <c r="D5" s="80" t="s">
        <v>135</v>
      </c>
      <c r="E5" s="8"/>
      <c r="F5" s="80" t="s">
        <v>135</v>
      </c>
      <c r="G5" s="8"/>
      <c r="H5" s="80" t="s">
        <v>135</v>
      </c>
      <c r="I5" s="80"/>
      <c r="J5" s="80" t="s">
        <v>135</v>
      </c>
      <c r="O5" s="80" t="s">
        <v>135</v>
      </c>
      <c r="P5" s="8"/>
      <c r="Q5" s="80" t="s">
        <v>135</v>
      </c>
      <c r="R5" s="8"/>
      <c r="S5" s="80" t="s">
        <v>135</v>
      </c>
      <c r="T5" s="80"/>
      <c r="U5" s="80" t="s">
        <v>135</v>
      </c>
    </row>
    <row r="6" spans="1:25">
      <c r="B6" s="69" t="s">
        <v>1</v>
      </c>
      <c r="C6" s="6"/>
      <c r="D6" s="7"/>
      <c r="E6" s="7"/>
      <c r="F6" s="7"/>
      <c r="G6" s="7"/>
      <c r="H6" s="7"/>
      <c r="I6" s="7"/>
      <c r="J6" s="7"/>
      <c r="M6" s="69" t="s">
        <v>2</v>
      </c>
      <c r="N6" s="6"/>
      <c r="O6" s="60"/>
      <c r="P6" s="60"/>
      <c r="Q6" s="60"/>
      <c r="R6" s="60"/>
      <c r="S6" s="60"/>
      <c r="T6" s="60"/>
      <c r="U6" s="60"/>
    </row>
    <row r="7" spans="1:25">
      <c r="B7" s="69" t="s">
        <v>39</v>
      </c>
      <c r="C7" s="6"/>
      <c r="M7" s="69" t="s">
        <v>33</v>
      </c>
      <c r="N7" s="6"/>
      <c r="O7" s="61"/>
      <c r="P7" s="61"/>
      <c r="Q7" s="61"/>
      <c r="R7" s="61"/>
      <c r="S7" s="61"/>
      <c r="T7" s="61"/>
      <c r="U7" s="61"/>
    </row>
    <row r="8" spans="1:25">
      <c r="A8" s="4" t="s">
        <v>89</v>
      </c>
      <c r="B8" s="4" t="s">
        <v>27</v>
      </c>
      <c r="D8" s="51">
        <v>146549</v>
      </c>
      <c r="E8" s="51"/>
      <c r="F8" s="51">
        <v>170229</v>
      </c>
      <c r="G8" s="51"/>
      <c r="H8" s="51">
        <v>65031</v>
      </c>
      <c r="I8" s="51"/>
      <c r="J8" s="51">
        <v>58846</v>
      </c>
      <c r="L8" s="4" t="s">
        <v>100</v>
      </c>
      <c r="M8" s="4" t="s">
        <v>35</v>
      </c>
      <c r="O8" s="62">
        <v>330755</v>
      </c>
      <c r="P8" s="62"/>
      <c r="Q8" s="62">
        <v>331642</v>
      </c>
      <c r="R8" s="62"/>
      <c r="S8" s="62">
        <v>157746</v>
      </c>
      <c r="T8" s="62"/>
      <c r="U8" s="62">
        <v>127730</v>
      </c>
    </row>
    <row r="9" spans="1:25">
      <c r="A9" s="4" t="s">
        <v>90</v>
      </c>
      <c r="B9" s="4" t="s">
        <v>28</v>
      </c>
      <c r="D9" s="52">
        <v>412577</v>
      </c>
      <c r="E9" s="52"/>
      <c r="F9" s="52">
        <v>369906</v>
      </c>
      <c r="G9" s="52"/>
      <c r="H9" s="52">
        <v>158039</v>
      </c>
      <c r="I9" s="52"/>
      <c r="J9" s="52">
        <v>120699</v>
      </c>
      <c r="L9" s="4" t="s">
        <v>101</v>
      </c>
      <c r="M9" s="4" t="s">
        <v>158</v>
      </c>
      <c r="O9" s="63">
        <v>92056</v>
      </c>
      <c r="P9" s="63"/>
      <c r="Q9" s="63">
        <v>81799</v>
      </c>
      <c r="R9" s="63"/>
      <c r="S9" s="63">
        <v>45434</v>
      </c>
      <c r="T9" s="63"/>
      <c r="U9" s="63">
        <v>36921</v>
      </c>
    </row>
    <row r="10" spans="1:25">
      <c r="A10" s="4" t="s">
        <v>91</v>
      </c>
      <c r="B10" s="74" t="s">
        <v>148</v>
      </c>
      <c r="C10" s="74"/>
      <c r="D10" s="63">
        <v>2794</v>
      </c>
      <c r="E10" s="63"/>
      <c r="F10" s="63">
        <v>2546</v>
      </c>
      <c r="G10" s="52"/>
      <c r="H10" s="52"/>
      <c r="I10" s="52"/>
      <c r="J10" s="52"/>
      <c r="L10" s="4" t="s">
        <v>102</v>
      </c>
      <c r="M10" s="68" t="s">
        <v>159</v>
      </c>
      <c r="N10" s="68"/>
      <c r="O10" s="62"/>
      <c r="P10" s="62"/>
      <c r="Q10" s="62"/>
      <c r="R10" s="62"/>
      <c r="S10" s="62"/>
      <c r="T10" s="62"/>
      <c r="U10" s="62">
        <v>1218</v>
      </c>
    </row>
    <row r="11" spans="1:25">
      <c r="A11" s="4" t="s">
        <v>92</v>
      </c>
      <c r="B11" s="100" t="s">
        <v>29</v>
      </c>
      <c r="C11" s="100"/>
      <c r="D11" s="101">
        <v>57055</v>
      </c>
      <c r="E11" s="101"/>
      <c r="F11" s="101">
        <v>57358</v>
      </c>
      <c r="G11" s="101"/>
      <c r="H11" s="101">
        <v>30581</v>
      </c>
      <c r="I11" s="101"/>
      <c r="J11" s="101">
        <v>22477</v>
      </c>
      <c r="L11" s="4" t="s">
        <v>103</v>
      </c>
      <c r="M11" s="88" t="s">
        <v>36</v>
      </c>
      <c r="N11" s="88"/>
      <c r="O11" s="89">
        <v>71966</v>
      </c>
      <c r="P11" s="63"/>
      <c r="Q11" s="63">
        <f>110442+828</f>
        <v>111270</v>
      </c>
      <c r="R11" s="63"/>
      <c r="S11" s="63">
        <v>31664</v>
      </c>
      <c r="T11" s="63"/>
      <c r="U11" s="63">
        <v>20166</v>
      </c>
    </row>
    <row r="12" spans="1:25">
      <c r="A12" s="4" t="s">
        <v>93</v>
      </c>
      <c r="B12" s="4" t="s">
        <v>149</v>
      </c>
      <c r="D12" s="52">
        <v>82612</v>
      </c>
      <c r="E12" s="52"/>
      <c r="F12" s="52"/>
      <c r="G12" s="52"/>
      <c r="H12" s="52"/>
      <c r="I12" s="52"/>
      <c r="J12" s="52"/>
      <c r="L12" s="4" t="s">
        <v>104</v>
      </c>
      <c r="M12" s="4" t="s">
        <v>160</v>
      </c>
      <c r="O12" s="63">
        <v>418</v>
      </c>
      <c r="P12" s="63"/>
      <c r="Q12" s="63"/>
      <c r="R12" s="63"/>
      <c r="S12" s="63"/>
      <c r="T12" s="63"/>
      <c r="U12" s="63"/>
      <c r="X12" s="46"/>
      <c r="Y12" s="46"/>
    </row>
    <row r="13" spans="1:25">
      <c r="A13" s="4" t="s">
        <v>94</v>
      </c>
      <c r="B13" s="9" t="s">
        <v>150</v>
      </c>
      <c r="C13" s="6"/>
      <c r="D13" s="55">
        <v>7321</v>
      </c>
      <c r="E13" s="55"/>
      <c r="F13" s="55">
        <v>8771</v>
      </c>
      <c r="G13" s="55"/>
      <c r="H13" s="55">
        <v>6445</v>
      </c>
      <c r="I13" s="53"/>
      <c r="J13" s="53">
        <v>4591</v>
      </c>
      <c r="M13" s="103" t="s">
        <v>34</v>
      </c>
      <c r="N13" s="6"/>
      <c r="O13" s="54">
        <f>SUM(O8:O11)</f>
        <v>494777</v>
      </c>
      <c r="P13" s="54"/>
      <c r="Q13" s="54">
        <f>SUM(Q8:Q12)</f>
        <v>524711</v>
      </c>
      <c r="R13" s="54"/>
      <c r="S13" s="54">
        <f>SUM(S8:S12)</f>
        <v>234844</v>
      </c>
      <c r="T13" s="54"/>
      <c r="U13" s="54">
        <f>SUM(U8:U12)</f>
        <v>186035</v>
      </c>
    </row>
    <row r="14" spans="1:25">
      <c r="B14" s="69" t="s">
        <v>30</v>
      </c>
      <c r="C14" s="6"/>
      <c r="D14" s="54">
        <f>SUM(D8:D13)</f>
        <v>708908</v>
      </c>
      <c r="E14" s="54"/>
      <c r="F14" s="54">
        <f t="shared" ref="F14" si="0">SUM(F8:F13)</f>
        <v>608810</v>
      </c>
      <c r="G14" s="54"/>
      <c r="H14" s="54">
        <f t="shared" ref="H14:J14" si="1">SUM(H8:H13)</f>
        <v>260096</v>
      </c>
      <c r="I14" s="54"/>
      <c r="J14" s="54">
        <f t="shared" si="1"/>
        <v>206613</v>
      </c>
    </row>
    <row r="15" spans="1:25">
      <c r="O15" s="61"/>
      <c r="P15" s="61"/>
      <c r="Q15" s="61"/>
      <c r="R15" s="61"/>
      <c r="S15" s="61"/>
      <c r="T15" s="61"/>
      <c r="U15" s="61"/>
    </row>
    <row r="16" spans="1:25">
      <c r="B16" s="69" t="s">
        <v>38</v>
      </c>
      <c r="C16" s="6"/>
      <c r="D16" s="42"/>
      <c r="E16" s="42"/>
      <c r="F16" s="42"/>
      <c r="G16" s="42"/>
      <c r="H16" s="42"/>
      <c r="I16" s="42"/>
      <c r="J16" s="42"/>
      <c r="M16" s="69" t="s">
        <v>37</v>
      </c>
      <c r="N16" s="6"/>
      <c r="O16" s="61"/>
      <c r="P16" s="61"/>
      <c r="Q16" s="61"/>
      <c r="R16" s="61"/>
      <c r="S16" s="61"/>
      <c r="T16" s="61"/>
      <c r="U16" s="61"/>
    </row>
    <row r="17" spans="1:25">
      <c r="A17" s="4" t="s">
        <v>95</v>
      </c>
      <c r="B17" s="4" t="s">
        <v>88</v>
      </c>
      <c r="D17" s="62">
        <v>321408</v>
      </c>
      <c r="E17" s="62"/>
      <c r="F17" s="51">
        <v>451825</v>
      </c>
      <c r="G17" s="51"/>
      <c r="H17" s="51">
        <v>239927</v>
      </c>
      <c r="I17" s="51"/>
      <c r="J17" s="51">
        <v>209503</v>
      </c>
      <c r="L17" s="4" t="s">
        <v>105</v>
      </c>
      <c r="M17" s="4" t="s">
        <v>158</v>
      </c>
      <c r="O17" s="62">
        <v>169852</v>
      </c>
      <c r="P17" s="62"/>
      <c r="Q17" s="62">
        <v>162996</v>
      </c>
      <c r="R17" s="62"/>
      <c r="S17" s="62">
        <v>55025</v>
      </c>
      <c r="T17" s="62"/>
      <c r="U17" s="62">
        <v>56291</v>
      </c>
    </row>
    <row r="18" spans="1:25">
      <c r="A18" s="4" t="s">
        <v>96</v>
      </c>
      <c r="B18" s="88" t="s">
        <v>151</v>
      </c>
      <c r="C18" s="88"/>
      <c r="D18" s="62"/>
      <c r="E18" s="62"/>
      <c r="F18" s="62"/>
      <c r="G18" s="51"/>
      <c r="H18" s="51"/>
      <c r="I18" s="51"/>
      <c r="J18" s="51"/>
      <c r="L18" s="4" t="s">
        <v>106</v>
      </c>
      <c r="M18" s="68" t="s">
        <v>159</v>
      </c>
      <c r="N18" s="68"/>
      <c r="O18" s="63"/>
      <c r="P18" s="63"/>
      <c r="Q18" s="63"/>
      <c r="R18" s="63"/>
      <c r="S18" s="63"/>
      <c r="T18" s="63"/>
      <c r="U18" s="63"/>
    </row>
    <row r="19" spans="1:25">
      <c r="A19" s="4" t="s">
        <v>97</v>
      </c>
      <c r="B19" s="74" t="s">
        <v>148</v>
      </c>
      <c r="C19" s="74"/>
      <c r="D19" s="63">
        <v>180</v>
      </c>
      <c r="E19" s="63"/>
      <c r="F19" s="63">
        <v>2545</v>
      </c>
      <c r="G19" s="52"/>
      <c r="H19" s="52"/>
      <c r="I19" s="52"/>
      <c r="J19" s="52"/>
      <c r="L19" s="4" t="s">
        <v>107</v>
      </c>
      <c r="M19" s="4" t="s">
        <v>36</v>
      </c>
      <c r="O19" s="62">
        <v>20670</v>
      </c>
      <c r="P19" s="62"/>
      <c r="Q19" s="62">
        <v>17871</v>
      </c>
      <c r="R19" s="62"/>
      <c r="S19" s="62">
        <v>7249</v>
      </c>
      <c r="T19" s="62"/>
      <c r="U19" s="62">
        <v>5218</v>
      </c>
      <c r="Y19" s="70"/>
    </row>
    <row r="20" spans="1:25">
      <c r="A20" s="4" t="s">
        <v>98</v>
      </c>
      <c r="B20" s="4" t="s">
        <v>152</v>
      </c>
      <c r="D20" s="51">
        <v>13616</v>
      </c>
      <c r="E20" s="51"/>
      <c r="F20" s="51"/>
      <c r="G20" s="51"/>
      <c r="H20" s="51"/>
      <c r="I20" s="51"/>
      <c r="J20" s="51"/>
      <c r="L20" s="4" t="s">
        <v>108</v>
      </c>
      <c r="M20" s="4" t="s">
        <v>40</v>
      </c>
      <c r="O20" s="63">
        <v>14848</v>
      </c>
      <c r="P20" s="63"/>
      <c r="Q20" s="63">
        <v>866</v>
      </c>
      <c r="R20" s="63"/>
      <c r="S20" s="63"/>
      <c r="T20" s="63"/>
      <c r="U20" s="63"/>
      <c r="X20" s="46"/>
      <c r="Y20" s="46"/>
    </row>
    <row r="21" spans="1:25">
      <c r="A21" s="4" t="s">
        <v>99</v>
      </c>
      <c r="B21" s="4" t="s">
        <v>165</v>
      </c>
      <c r="D21" s="56">
        <v>2233</v>
      </c>
      <c r="E21" s="56"/>
      <c r="F21" s="56">
        <v>2610</v>
      </c>
      <c r="G21" s="56"/>
      <c r="H21" s="56">
        <v>2652</v>
      </c>
      <c r="I21" s="56"/>
      <c r="J21" s="56">
        <v>4736</v>
      </c>
      <c r="M21" s="103" t="s">
        <v>41</v>
      </c>
      <c r="N21" s="6"/>
      <c r="O21" s="64">
        <f>SUM(O17:O20)</f>
        <v>205370</v>
      </c>
      <c r="P21" s="54"/>
      <c r="Q21" s="54">
        <f>SUM(Q17:Q20)</f>
        <v>181733</v>
      </c>
      <c r="R21" s="54"/>
      <c r="S21" s="54">
        <f>SUM(S17:S20)</f>
        <v>62274</v>
      </c>
      <c r="T21" s="54"/>
      <c r="U21" s="54">
        <f>SUM(U17:U20)</f>
        <v>61509</v>
      </c>
    </row>
    <row r="22" spans="1:25">
      <c r="A22" s="4" t="s">
        <v>155</v>
      </c>
      <c r="B22" s="4" t="s">
        <v>153</v>
      </c>
      <c r="D22" s="56">
        <v>44123</v>
      </c>
      <c r="E22" s="56"/>
      <c r="F22" s="56">
        <v>33961</v>
      </c>
      <c r="G22" s="56"/>
      <c r="H22" s="56">
        <v>23741</v>
      </c>
      <c r="I22" s="56"/>
      <c r="J22" s="56">
        <v>19785</v>
      </c>
      <c r="O22" s="62"/>
      <c r="P22" s="63"/>
      <c r="Q22" s="63"/>
      <c r="R22" s="63"/>
      <c r="S22" s="63"/>
      <c r="T22" s="63"/>
      <c r="U22" s="63"/>
    </row>
    <row r="23" spans="1:25">
      <c r="A23" s="4" t="s">
        <v>156</v>
      </c>
      <c r="B23" s="4" t="s">
        <v>154</v>
      </c>
      <c r="D23" s="56">
        <v>162981</v>
      </c>
      <c r="E23" s="56"/>
      <c r="F23" s="56">
        <v>85036</v>
      </c>
      <c r="G23" s="56"/>
      <c r="H23" s="56">
        <v>40103</v>
      </c>
      <c r="I23" s="56"/>
      <c r="J23" s="56">
        <v>40103</v>
      </c>
      <c r="M23" s="69" t="s">
        <v>163</v>
      </c>
      <c r="N23" s="6"/>
      <c r="O23" s="57">
        <f>SUM(O8:O12)+SUM(O16:O20)</f>
        <v>700565</v>
      </c>
      <c r="P23" s="57"/>
      <c r="Q23" s="57">
        <f>SUM(Q13,Q21)</f>
        <v>706444</v>
      </c>
      <c r="R23" s="57"/>
      <c r="S23" s="57">
        <f>S13+S21</f>
        <v>297118</v>
      </c>
      <c r="T23" s="57"/>
      <c r="U23" s="57">
        <f>SUM(U13,U21)</f>
        <v>247544</v>
      </c>
    </row>
    <row r="24" spans="1:25">
      <c r="A24" s="4" t="s">
        <v>157</v>
      </c>
      <c r="B24" s="4" t="s">
        <v>31</v>
      </c>
      <c r="D24" s="56"/>
      <c r="E24" s="56"/>
      <c r="F24" s="56">
        <v>-1848</v>
      </c>
      <c r="G24" s="56"/>
      <c r="H24" s="56">
        <v>22057</v>
      </c>
      <c r="I24" s="56"/>
      <c r="J24" s="56">
        <v>39477</v>
      </c>
      <c r="O24" s="62"/>
      <c r="P24" s="63"/>
      <c r="Q24" s="63"/>
      <c r="R24" s="63"/>
      <c r="S24" s="63"/>
      <c r="T24" s="63"/>
      <c r="U24" s="63"/>
    </row>
    <row r="25" spans="1:25">
      <c r="B25" s="69" t="s">
        <v>32</v>
      </c>
      <c r="C25" s="6"/>
      <c r="D25" s="54">
        <f>SUM(D16:D24)</f>
        <v>544541</v>
      </c>
      <c r="E25" s="54"/>
      <c r="F25" s="54">
        <f>SUM(F16:F24)</f>
        <v>574129</v>
      </c>
      <c r="G25" s="54"/>
      <c r="H25" s="54">
        <f>SUM(H16:H24)</f>
        <v>328480</v>
      </c>
      <c r="I25" s="54"/>
      <c r="J25" s="54">
        <f>SUM(J16:J24)</f>
        <v>313604</v>
      </c>
    </row>
    <row r="26" spans="1:25">
      <c r="M26" s="6"/>
      <c r="N26" s="6"/>
      <c r="O26" s="61"/>
      <c r="P26" s="61"/>
      <c r="Q26" s="61"/>
      <c r="R26" s="61"/>
      <c r="S26" s="61"/>
      <c r="T26" s="61"/>
      <c r="U26" s="61"/>
    </row>
    <row r="27" spans="1:25">
      <c r="B27" s="4" t="s">
        <v>164</v>
      </c>
      <c r="D27" s="65">
        <f>D14+D25</f>
        <v>1253449</v>
      </c>
      <c r="E27" s="65"/>
      <c r="F27" s="65">
        <f>F14+F25</f>
        <v>1182939</v>
      </c>
      <c r="G27" s="65"/>
      <c r="H27" s="65">
        <f>H14+H25</f>
        <v>588576</v>
      </c>
      <c r="I27" s="65"/>
      <c r="J27" s="65">
        <f>J14+J25</f>
        <v>520217</v>
      </c>
      <c r="M27" s="69" t="s">
        <v>43</v>
      </c>
      <c r="N27" s="6"/>
      <c r="O27" s="59"/>
      <c r="P27" s="59"/>
      <c r="Q27" s="59"/>
      <c r="R27" s="59"/>
      <c r="S27" s="59"/>
      <c r="T27" s="59"/>
      <c r="U27" s="59"/>
    </row>
    <row r="28" spans="1:25">
      <c r="D28" s="58"/>
      <c r="E28" s="58"/>
      <c r="F28" s="58"/>
      <c r="G28" s="58"/>
      <c r="H28" s="58"/>
      <c r="I28" s="58"/>
      <c r="J28" s="58"/>
      <c r="L28" s="4" t="s">
        <v>109</v>
      </c>
      <c r="M28" s="4" t="s">
        <v>44</v>
      </c>
      <c r="O28" s="51">
        <v>383416</v>
      </c>
      <c r="P28" s="51"/>
      <c r="Q28" s="51">
        <v>332863</v>
      </c>
      <c r="R28" s="51"/>
      <c r="S28" s="51">
        <v>206126</v>
      </c>
      <c r="T28" s="51"/>
      <c r="U28" s="51">
        <v>206126</v>
      </c>
    </row>
    <row r="29" spans="1:25">
      <c r="L29" s="4" t="s">
        <v>110</v>
      </c>
      <c r="M29" s="4" t="s">
        <v>45</v>
      </c>
      <c r="O29" s="52">
        <v>11359</v>
      </c>
      <c r="P29" s="52"/>
      <c r="Q29" s="52">
        <v>8453</v>
      </c>
      <c r="R29" s="52"/>
      <c r="S29" s="52">
        <v>6824</v>
      </c>
      <c r="T29" s="52"/>
      <c r="U29" s="52">
        <v>5341</v>
      </c>
    </row>
    <row r="30" spans="1:25">
      <c r="D30" s="58"/>
      <c r="E30" s="58"/>
      <c r="F30" s="58"/>
      <c r="G30" s="58"/>
      <c r="H30" s="58"/>
      <c r="I30" s="58"/>
      <c r="J30" s="58"/>
      <c r="L30" s="4" t="s">
        <v>111</v>
      </c>
      <c r="M30" s="4" t="s">
        <v>161</v>
      </c>
      <c r="O30" s="52">
        <v>150348</v>
      </c>
      <c r="P30" s="52"/>
      <c r="Q30" s="52">
        <v>131073</v>
      </c>
      <c r="R30" s="52"/>
      <c r="S30" s="63">
        <v>78498</v>
      </c>
      <c r="T30" s="63"/>
      <c r="U30" s="63">
        <v>61176</v>
      </c>
    </row>
    <row r="31" spans="1:25">
      <c r="B31" s="69" t="s">
        <v>42</v>
      </c>
      <c r="C31" s="6"/>
      <c r="D31" s="57">
        <f>D27-O23</f>
        <v>552884</v>
      </c>
      <c r="E31" s="57"/>
      <c r="F31" s="57">
        <f>F27-Q23</f>
        <v>476495</v>
      </c>
      <c r="G31" s="57"/>
      <c r="H31" s="57">
        <f>H27-S23</f>
        <v>291458</v>
      </c>
      <c r="I31" s="57"/>
      <c r="J31" s="57">
        <f>J27-U23</f>
        <v>272673</v>
      </c>
      <c r="L31" s="4" t="s">
        <v>201</v>
      </c>
      <c r="M31" s="4" t="s">
        <v>206</v>
      </c>
      <c r="O31" s="90">
        <v>7761</v>
      </c>
      <c r="P31" s="61"/>
      <c r="Q31" s="61">
        <v>4106</v>
      </c>
      <c r="R31" s="61"/>
      <c r="S31" s="61"/>
      <c r="T31" s="61"/>
      <c r="U31" s="61"/>
    </row>
    <row r="32" spans="1:25">
      <c r="M32" s="69" t="s">
        <v>162</v>
      </c>
      <c r="O32" s="57">
        <f>SUM(O28:O31)</f>
        <v>552884</v>
      </c>
      <c r="P32" s="57"/>
      <c r="Q32" s="57">
        <f>SUM(Q28:Q31)</f>
        <v>476495</v>
      </c>
      <c r="R32" s="57"/>
      <c r="S32" s="57">
        <f>SUM(S28:S31)</f>
        <v>291448</v>
      </c>
      <c r="T32" s="57"/>
      <c r="U32" s="57">
        <f>SUM(U28:U31)</f>
        <v>272643</v>
      </c>
    </row>
    <row r="33" spans="4:17">
      <c r="D33" s="58"/>
      <c r="F33" s="58"/>
      <c r="O33" s="58"/>
      <c r="Q33" s="58"/>
    </row>
    <row r="35" spans="4:17">
      <c r="O35" s="58"/>
      <c r="Q35" s="58"/>
    </row>
  </sheetData>
  <mergeCells count="1">
    <mergeCell ref="B1:U2"/>
  </mergeCells>
  <phoneticPr fontId="11" type="noConversion"/>
  <pageMargins left="0.7" right="0.7" top="0.75" bottom="0.75" header="0.3" footer="0.3"/>
  <pageSetup paperSize="9" orientation="portrait" r:id="rId1"/>
  <headerFooter>
    <oddHeader>&amp;C&amp;"Calibri"&amp;12&amp;KEEDC00 RMIT Classification: Trusted&amp;1#_x000D_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86BDF-ED5C-4FF0-9CE3-076AD7DB3066}">
  <dimension ref="A2:S32"/>
  <sheetViews>
    <sheetView zoomScale="90" zoomScaleNormal="90" workbookViewId="0">
      <selection activeCell="A31" sqref="A31:XFD31"/>
    </sheetView>
  </sheetViews>
  <sheetFormatPr defaultColWidth="9.1328125" defaultRowHeight="14.25"/>
  <cols>
    <col min="1" max="1" width="9.1328125" style="4"/>
    <col min="2" max="2" width="55.6640625" style="4" customWidth="1"/>
    <col min="3" max="3" width="1.796875" style="4" customWidth="1"/>
    <col min="4" max="4" width="10.6640625" style="4" customWidth="1"/>
    <col min="5" max="5" width="1.796875" style="4" customWidth="1"/>
    <col min="6" max="6" width="10.6640625" style="4" customWidth="1"/>
    <col min="7" max="7" width="1.796875" style="4" customWidth="1"/>
    <col min="8" max="8" width="10.6640625" style="4" customWidth="1"/>
    <col min="9" max="9" width="1.796875" style="4" customWidth="1"/>
    <col min="10" max="10" width="10.6640625" style="4" customWidth="1"/>
    <col min="11" max="11" width="1.796875" style="4" customWidth="1"/>
    <col min="12" max="13" width="9.1328125" style="4"/>
    <col min="14" max="14" width="52.46484375" style="4" bestFit="1" customWidth="1"/>
    <col min="15" max="15" width="1.796875" style="4" customWidth="1"/>
    <col min="16" max="16" width="9.1328125" style="4"/>
    <col min="17" max="17" width="1.796875" style="4" customWidth="1"/>
    <col min="18" max="18" width="9.1328125" style="4"/>
    <col min="19" max="19" width="1.796875" style="4" customWidth="1"/>
    <col min="20" max="16384" width="9.1328125" style="4"/>
  </cols>
  <sheetData>
    <row r="2" spans="1:19" ht="15" customHeight="1">
      <c r="B2" s="95" t="s">
        <v>166</v>
      </c>
      <c r="C2" s="95"/>
      <c r="D2" s="95"/>
      <c r="E2" s="95"/>
      <c r="F2" s="95"/>
      <c r="G2" s="95"/>
      <c r="H2" s="95"/>
      <c r="I2" s="95"/>
      <c r="J2" s="95"/>
    </row>
    <row r="3" spans="1:19" ht="15" customHeight="1">
      <c r="B3" s="95"/>
      <c r="C3" s="95"/>
      <c r="D3" s="95"/>
      <c r="E3" s="95"/>
      <c r="F3" s="95"/>
      <c r="G3" s="95"/>
      <c r="H3" s="95"/>
      <c r="I3" s="95"/>
      <c r="J3" s="95"/>
    </row>
    <row r="4" spans="1:19">
      <c r="D4" s="94"/>
      <c r="E4" s="94"/>
      <c r="F4" s="94"/>
      <c r="G4" s="94"/>
      <c r="H4" s="94"/>
      <c r="I4" s="94"/>
      <c r="J4" s="94"/>
      <c r="P4" s="94"/>
      <c r="Q4" s="94"/>
      <c r="R4" s="94"/>
      <c r="S4" s="94"/>
    </row>
    <row r="5" spans="1:19">
      <c r="D5" s="79">
        <v>2021</v>
      </c>
      <c r="E5" s="7"/>
      <c r="F5" s="79">
        <v>2020</v>
      </c>
      <c r="G5" s="7"/>
      <c r="H5" s="79">
        <v>2019</v>
      </c>
      <c r="I5" s="7"/>
      <c r="J5" s="79">
        <v>2018</v>
      </c>
      <c r="P5" s="7">
        <v>2021</v>
      </c>
      <c r="Q5" s="7"/>
      <c r="R5" s="7">
        <v>2020</v>
      </c>
      <c r="S5" s="7"/>
    </row>
    <row r="6" spans="1:19">
      <c r="D6" s="80" t="s">
        <v>147</v>
      </c>
      <c r="E6" s="8"/>
      <c r="F6" s="80" t="s">
        <v>147</v>
      </c>
      <c r="G6" s="8"/>
      <c r="H6" s="80" t="s">
        <v>147</v>
      </c>
      <c r="I6" s="8"/>
      <c r="J6" s="80" t="s">
        <v>147</v>
      </c>
      <c r="P6" s="8" t="s">
        <v>147</v>
      </c>
      <c r="Q6" s="8"/>
      <c r="R6" s="8" t="s">
        <v>147</v>
      </c>
      <c r="S6" s="8"/>
    </row>
    <row r="7" spans="1:19">
      <c r="D7" s="80" t="s">
        <v>135</v>
      </c>
      <c r="E7" s="8"/>
      <c r="F7" s="80" t="s">
        <v>135</v>
      </c>
      <c r="G7" s="8"/>
      <c r="H7" s="80" t="s">
        <v>135</v>
      </c>
      <c r="I7" s="8"/>
      <c r="J7" s="80" t="s">
        <v>135</v>
      </c>
      <c r="P7" s="8"/>
      <c r="Q7" s="8"/>
      <c r="R7" s="8"/>
      <c r="S7" s="8"/>
    </row>
    <row r="8" spans="1:19">
      <c r="B8" s="43"/>
      <c r="D8" s="8"/>
      <c r="E8" s="8"/>
      <c r="F8" s="8"/>
      <c r="G8" s="8"/>
      <c r="H8" s="8"/>
      <c r="I8" s="8"/>
      <c r="J8" s="8"/>
      <c r="M8" s="73"/>
      <c r="N8" s="73"/>
      <c r="O8" s="73"/>
      <c r="P8" s="73"/>
      <c r="Q8" s="73"/>
      <c r="R8" s="73"/>
      <c r="S8" s="73"/>
    </row>
    <row r="9" spans="1:19">
      <c r="A9" s="21"/>
      <c r="B9" s="69" t="s">
        <v>167</v>
      </c>
      <c r="D9" s="58">
        <v>2221479</v>
      </c>
      <c r="E9" s="58"/>
      <c r="F9" s="58">
        <v>2004362</v>
      </c>
      <c r="G9" s="58"/>
      <c r="H9" s="58">
        <v>1078124</v>
      </c>
      <c r="I9" s="58"/>
      <c r="J9" s="58">
        <v>685431</v>
      </c>
      <c r="M9" s="69" t="s">
        <v>15</v>
      </c>
      <c r="N9" s="69" t="s">
        <v>196</v>
      </c>
      <c r="P9" s="58"/>
      <c r="Q9" s="58"/>
      <c r="R9" s="58"/>
      <c r="S9" s="58"/>
    </row>
    <row r="10" spans="1:19">
      <c r="A10" s="21" t="s">
        <v>118</v>
      </c>
      <c r="B10" s="4" t="s">
        <v>176</v>
      </c>
      <c r="D10" s="58">
        <v>14712</v>
      </c>
      <c r="E10" s="58"/>
      <c r="F10" s="58">
        <v>311</v>
      </c>
      <c r="G10" s="58"/>
      <c r="H10" s="58"/>
      <c r="I10" s="58"/>
      <c r="J10" s="58"/>
      <c r="N10" s="4" t="s">
        <v>197</v>
      </c>
      <c r="P10" s="58">
        <v>344</v>
      </c>
      <c r="Q10" s="58"/>
      <c r="R10" s="58">
        <v>506</v>
      </c>
      <c r="S10" s="58"/>
    </row>
    <row r="11" spans="1:19">
      <c r="A11" s="21" t="s">
        <v>5</v>
      </c>
      <c r="B11" s="4" t="s">
        <v>168</v>
      </c>
      <c r="D11" s="58">
        <v>-476333</v>
      </c>
      <c r="E11" s="58"/>
      <c r="F11" s="58">
        <v>-390599</v>
      </c>
      <c r="G11" s="58"/>
      <c r="H11" s="58">
        <v>-237099</v>
      </c>
      <c r="I11" s="58"/>
      <c r="J11" s="58">
        <v>-116374</v>
      </c>
      <c r="N11" s="74" t="s">
        <v>198</v>
      </c>
      <c r="O11" s="74"/>
      <c r="P11" s="61">
        <v>-10059</v>
      </c>
      <c r="Q11" s="58"/>
      <c r="R11" s="58">
        <v>-9889</v>
      </c>
      <c r="S11" s="58"/>
    </row>
    <row r="12" spans="1:19">
      <c r="A12" s="21" t="s">
        <v>6</v>
      </c>
      <c r="B12" s="4" t="s">
        <v>170</v>
      </c>
      <c r="D12" s="58">
        <v>-720130</v>
      </c>
      <c r="E12" s="58"/>
      <c r="F12" s="58">
        <v>-570183</v>
      </c>
      <c r="G12" s="58"/>
      <c r="H12" s="58">
        <v>-295353</v>
      </c>
      <c r="I12" s="58"/>
      <c r="J12" s="58">
        <v>-196826</v>
      </c>
      <c r="N12" s="68" t="s">
        <v>199</v>
      </c>
      <c r="O12" s="68"/>
      <c r="P12" s="78">
        <v>-3617</v>
      </c>
      <c r="Q12" s="78"/>
      <c r="R12" s="78">
        <v>-3421</v>
      </c>
      <c r="S12" s="58"/>
    </row>
    <row r="13" spans="1:19">
      <c r="A13" s="21" t="s">
        <v>7</v>
      </c>
      <c r="B13" s="4" t="s">
        <v>169</v>
      </c>
      <c r="D13" s="51">
        <v>-466906</v>
      </c>
      <c r="E13" s="58"/>
      <c r="F13" s="58">
        <v>-441929</v>
      </c>
      <c r="G13" s="58"/>
      <c r="H13" s="58">
        <v>-246304</v>
      </c>
      <c r="I13" s="58"/>
      <c r="J13" s="58">
        <v>-176235</v>
      </c>
      <c r="N13" s="69" t="s">
        <v>200</v>
      </c>
      <c r="P13" s="72">
        <f>SUM(P10:P12)</f>
        <v>-13332</v>
      </c>
      <c r="Q13" s="67"/>
      <c r="R13" s="72">
        <f>SUM(R10:R12)</f>
        <v>-12804</v>
      </c>
      <c r="S13" s="67"/>
    </row>
    <row r="14" spans="1:19">
      <c r="A14" s="21" t="s">
        <v>8</v>
      </c>
      <c r="B14" s="68" t="s">
        <v>171</v>
      </c>
      <c r="C14" s="74"/>
      <c r="D14" s="87">
        <v>-271726</v>
      </c>
      <c r="E14" s="61"/>
      <c r="F14" s="81">
        <v>-349898</v>
      </c>
      <c r="G14" s="58"/>
      <c r="H14" s="58">
        <v>-145651</v>
      </c>
      <c r="I14" s="58"/>
      <c r="J14" s="58">
        <v>-99870</v>
      </c>
      <c r="P14" s="81">
        <f>P10+P11</f>
        <v>-9715</v>
      </c>
      <c r="Q14" s="84"/>
      <c r="R14" s="81">
        <f>R10+R11</f>
        <v>-9383</v>
      </c>
    </row>
    <row r="15" spans="1:19" ht="14.45" customHeight="1">
      <c r="A15" s="21" t="s">
        <v>9</v>
      </c>
      <c r="B15" s="68" t="s">
        <v>172</v>
      </c>
      <c r="C15" s="74"/>
      <c r="D15" s="86">
        <v>-166297</v>
      </c>
      <c r="E15" s="61"/>
      <c r="F15" s="81">
        <v>-109698</v>
      </c>
      <c r="G15" s="58"/>
      <c r="H15" s="58">
        <v>-62053</v>
      </c>
      <c r="I15" s="58"/>
      <c r="J15" s="58">
        <v>-48205</v>
      </c>
    </row>
    <row r="16" spans="1:19">
      <c r="A16" s="21" t="s">
        <v>10</v>
      </c>
      <c r="B16" s="68" t="s">
        <v>173</v>
      </c>
      <c r="C16" s="74"/>
      <c r="D16" s="86">
        <v>-47012</v>
      </c>
      <c r="E16" s="61"/>
      <c r="F16" s="81">
        <v>-30892</v>
      </c>
      <c r="G16" s="58"/>
      <c r="H16" s="58">
        <v>-8944</v>
      </c>
      <c r="I16" s="58"/>
      <c r="J16" s="58">
        <v>-6852</v>
      </c>
      <c r="N16" s="73"/>
      <c r="O16" s="73"/>
      <c r="P16" s="73"/>
      <c r="Q16" s="73"/>
      <c r="R16" s="73"/>
      <c r="S16" s="73"/>
    </row>
    <row r="17" spans="1:19">
      <c r="A17" s="21" t="s">
        <v>11</v>
      </c>
      <c r="B17" s="4" t="s">
        <v>174</v>
      </c>
      <c r="D17" s="58">
        <v>1435</v>
      </c>
      <c r="E17" s="58"/>
      <c r="F17" s="58">
        <v>-42</v>
      </c>
      <c r="G17" s="58"/>
      <c r="H17" s="58">
        <v>-2084</v>
      </c>
      <c r="I17" s="58"/>
      <c r="J17" s="58">
        <v>1382</v>
      </c>
      <c r="N17" s="73"/>
      <c r="O17" s="73"/>
      <c r="P17" s="73"/>
      <c r="Q17" s="73"/>
      <c r="R17" s="73"/>
      <c r="S17" s="73"/>
    </row>
    <row r="18" spans="1:19">
      <c r="A18" s="21" t="s">
        <v>13</v>
      </c>
      <c r="B18" s="4" t="s">
        <v>204</v>
      </c>
      <c r="D18" s="58"/>
      <c r="E18" s="58"/>
      <c r="F18" s="58"/>
      <c r="G18" s="58"/>
      <c r="H18" s="58">
        <v>-33522</v>
      </c>
      <c r="I18" s="58"/>
      <c r="J18" s="58"/>
      <c r="P18" s="58"/>
      <c r="Q18" s="58"/>
      <c r="R18" s="58"/>
      <c r="S18" s="58"/>
    </row>
    <row r="19" spans="1:19">
      <c r="A19" s="21" t="s">
        <v>14</v>
      </c>
      <c r="B19" s="4" t="s">
        <v>177</v>
      </c>
      <c r="D19" s="58"/>
      <c r="E19" s="58"/>
      <c r="F19" s="58"/>
      <c r="G19" s="58"/>
      <c r="H19" s="58">
        <v>5120</v>
      </c>
      <c r="I19" s="58"/>
      <c r="J19" s="58"/>
    </row>
    <row r="20" spans="1:19">
      <c r="A20" s="21" t="s">
        <v>86</v>
      </c>
      <c r="B20" s="69" t="s">
        <v>87</v>
      </c>
      <c r="D20" s="65">
        <f>SUM(D9:D17)</f>
        <v>89222</v>
      </c>
      <c r="E20" s="65"/>
      <c r="F20" s="65">
        <f>SUM(F9:F17)</f>
        <v>111432</v>
      </c>
      <c r="G20" s="65"/>
      <c r="H20" s="65">
        <f>SUM(H9:H19)</f>
        <v>52234</v>
      </c>
      <c r="I20" s="65"/>
      <c r="J20" s="65">
        <f>SUM(J9:J18)</f>
        <v>42451</v>
      </c>
    </row>
    <row r="21" spans="1:19">
      <c r="A21" s="21" t="s">
        <v>15</v>
      </c>
      <c r="B21" s="68" t="s">
        <v>117</v>
      </c>
      <c r="C21" s="74"/>
      <c r="D21" s="85">
        <v>-9715</v>
      </c>
      <c r="E21" s="77"/>
      <c r="F21" s="82">
        <f>-9889+506</f>
        <v>-9383</v>
      </c>
      <c r="G21" s="77"/>
      <c r="H21" s="66">
        <v>-6497</v>
      </c>
      <c r="I21" s="66"/>
      <c r="J21" s="66">
        <v>-6376</v>
      </c>
    </row>
    <row r="22" spans="1:19">
      <c r="A22" s="21" t="s">
        <v>16</v>
      </c>
      <c r="B22" s="69" t="s">
        <v>175</v>
      </c>
      <c r="C22" s="6"/>
      <c r="D22" s="65">
        <f>SUM(D20:D21)</f>
        <v>79507</v>
      </c>
      <c r="E22" s="65"/>
      <c r="F22" s="65">
        <f t="shared" ref="F22" si="0">SUM(F20:F21)</f>
        <v>102049</v>
      </c>
      <c r="G22" s="65"/>
      <c r="H22" s="65">
        <f t="shared" ref="H22:J22" si="1">SUM(H20:H21)</f>
        <v>45737</v>
      </c>
      <c r="I22" s="65"/>
      <c r="J22" s="65">
        <f t="shared" si="1"/>
        <v>36075</v>
      </c>
    </row>
    <row r="23" spans="1:19">
      <c r="A23" s="21" t="s">
        <v>17</v>
      </c>
      <c r="B23" s="68" t="s">
        <v>12</v>
      </c>
      <c r="C23" s="74"/>
      <c r="D23" s="75">
        <v>-21595</v>
      </c>
      <c r="E23" s="76"/>
      <c r="F23" s="83">
        <v>-27019</v>
      </c>
      <c r="G23" s="67"/>
      <c r="H23" s="67">
        <v>-13467</v>
      </c>
      <c r="I23" s="67"/>
      <c r="J23" s="67">
        <v>6091</v>
      </c>
    </row>
    <row r="24" spans="1:19">
      <c r="A24" s="21" t="s">
        <v>178</v>
      </c>
      <c r="B24" s="69" t="s">
        <v>208</v>
      </c>
      <c r="C24" s="6"/>
      <c r="D24" s="57">
        <f>SUM(D22:D23)</f>
        <v>57912</v>
      </c>
      <c r="E24" s="57"/>
      <c r="F24" s="57">
        <f>SUM(F22:F23)</f>
        <v>75030</v>
      </c>
      <c r="G24" s="57"/>
      <c r="H24" s="57">
        <f>SUM(H22:H23)</f>
        <v>32270</v>
      </c>
      <c r="I24" s="57"/>
      <c r="J24" s="57">
        <f>SUM(J22:J23)</f>
        <v>42166</v>
      </c>
    </row>
    <row r="25" spans="1:19">
      <c r="A25" s="21"/>
      <c r="D25" s="42"/>
      <c r="E25" s="42"/>
      <c r="F25" s="42"/>
      <c r="G25" s="42"/>
      <c r="H25" s="42"/>
      <c r="I25" s="42"/>
      <c r="J25" s="42"/>
    </row>
    <row r="27" spans="1:19">
      <c r="B27" s="69" t="s">
        <v>130</v>
      </c>
      <c r="D27" s="93">
        <v>2021</v>
      </c>
      <c r="E27" s="92"/>
      <c r="F27" s="93">
        <v>2020</v>
      </c>
      <c r="G27" s="92"/>
      <c r="H27" s="93">
        <v>2019</v>
      </c>
      <c r="I27" s="92"/>
      <c r="J27" s="93">
        <v>2018</v>
      </c>
    </row>
    <row r="28" spans="1:19">
      <c r="B28" s="69" t="s">
        <v>131</v>
      </c>
    </row>
    <row r="29" spans="1:19">
      <c r="B29" s="4" t="s">
        <v>132</v>
      </c>
      <c r="D29" s="4">
        <v>12.5</v>
      </c>
      <c r="F29" s="4">
        <v>18.2</v>
      </c>
      <c r="H29" s="4">
        <v>8.6</v>
      </c>
      <c r="J29" s="4">
        <v>11.6</v>
      </c>
    </row>
    <row r="30" spans="1:19">
      <c r="B30" s="4" t="s">
        <v>133</v>
      </c>
      <c r="D30" s="4">
        <v>12.4</v>
      </c>
      <c r="F30" s="4">
        <v>18</v>
      </c>
      <c r="H30" s="4">
        <v>8.4</v>
      </c>
      <c r="J30" s="4">
        <v>11.4</v>
      </c>
    </row>
    <row r="31" spans="1:19">
      <c r="B31" s="4" t="s">
        <v>202</v>
      </c>
      <c r="D31" s="4">
        <v>147</v>
      </c>
      <c r="F31" s="4">
        <v>186</v>
      </c>
      <c r="H31" s="4">
        <v>251</v>
      </c>
      <c r="J31" s="4">
        <v>170</v>
      </c>
    </row>
    <row r="32" spans="1:19">
      <c r="B32" s="4" t="s">
        <v>134</v>
      </c>
      <c r="D32" s="4">
        <v>9</v>
      </c>
      <c r="F32" s="4">
        <v>6.5</v>
      </c>
      <c r="H32" s="4">
        <v>4</v>
      </c>
      <c r="J32" s="4">
        <v>2</v>
      </c>
    </row>
  </sheetData>
  <mergeCells count="3">
    <mergeCell ref="D4:J4"/>
    <mergeCell ref="B2:J3"/>
    <mergeCell ref="P4:S4"/>
  </mergeCells>
  <phoneticPr fontId="11" type="noConversion"/>
  <pageMargins left="0.7" right="0.7" top="0.75" bottom="0.75" header="0.3" footer="0.3"/>
  <pageSetup paperSize="9" orientation="portrait" r:id="rId1"/>
  <headerFooter>
    <oddHeader>&amp;C&amp;"Calibri"&amp;12&amp;KEEDC00 RMIT Classification: Trusted&amp;1#_x000D_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C8CDB-BFC2-4A1D-A397-959088802B3C}">
  <dimension ref="A2:J38"/>
  <sheetViews>
    <sheetView topLeftCell="A2" zoomScaleNormal="100" workbookViewId="0">
      <selection activeCell="N21" sqref="N21"/>
    </sheetView>
  </sheetViews>
  <sheetFormatPr defaultColWidth="9.1328125" defaultRowHeight="14.25"/>
  <cols>
    <col min="1" max="1" width="9.1328125" style="4"/>
    <col min="2" max="2" width="65.6640625" style="4" customWidth="1"/>
    <col min="3" max="3" width="1.6640625" style="4" customWidth="1"/>
    <col min="4" max="4" width="10.6640625" style="4" customWidth="1"/>
    <col min="5" max="5" width="1.6640625" style="4" customWidth="1"/>
    <col min="6" max="6" width="10.6640625" style="4" customWidth="1"/>
    <col min="7" max="7" width="1.6640625" style="4" customWidth="1"/>
    <col min="8" max="8" width="10.6640625" style="4" customWidth="1"/>
    <col min="9" max="16384" width="9.1328125" style="4"/>
  </cols>
  <sheetData>
    <row r="2" spans="1:8">
      <c r="B2" s="95" t="s">
        <v>179</v>
      </c>
      <c r="C2" s="95"/>
      <c r="D2" s="95"/>
      <c r="E2" s="95"/>
      <c r="F2" s="95"/>
      <c r="G2" s="95"/>
      <c r="H2" s="95"/>
    </row>
    <row r="3" spans="1:8" ht="15" customHeight="1">
      <c r="B3" s="95"/>
      <c r="C3" s="95"/>
      <c r="D3" s="95"/>
      <c r="E3" s="95"/>
      <c r="F3" s="95"/>
      <c r="G3" s="95"/>
      <c r="H3" s="95"/>
    </row>
    <row r="4" spans="1:8" ht="15" customHeight="1">
      <c r="D4" s="96" t="s">
        <v>81</v>
      </c>
      <c r="E4" s="96"/>
      <c r="F4" s="96"/>
      <c r="G4" s="96"/>
      <c r="H4" s="96"/>
    </row>
    <row r="5" spans="1:8">
      <c r="D5" s="7">
        <v>2021</v>
      </c>
      <c r="E5" s="7"/>
      <c r="F5" s="7">
        <v>2020</v>
      </c>
      <c r="G5" s="7"/>
      <c r="H5" s="7">
        <v>2019</v>
      </c>
    </row>
    <row r="6" spans="1:8">
      <c r="D6" s="8" t="s">
        <v>147</v>
      </c>
      <c r="E6" s="8"/>
      <c r="F6" s="8" t="s">
        <v>147</v>
      </c>
      <c r="G6" s="8"/>
      <c r="H6" s="8" t="s">
        <v>147</v>
      </c>
    </row>
    <row r="7" spans="1:8">
      <c r="D7" s="8"/>
      <c r="E7" s="8"/>
      <c r="F7" s="8"/>
      <c r="G7" s="8"/>
      <c r="H7" s="8"/>
    </row>
    <row r="8" spans="1:8">
      <c r="B8" s="69" t="s">
        <v>181</v>
      </c>
      <c r="C8" s="6"/>
      <c r="D8" s="58"/>
      <c r="E8" s="58"/>
      <c r="F8" s="58"/>
      <c r="G8" s="58"/>
      <c r="H8" s="58"/>
    </row>
    <row r="9" spans="1:8">
      <c r="A9" s="4" t="s">
        <v>112</v>
      </c>
      <c r="B9" s="4" t="s">
        <v>24</v>
      </c>
      <c r="D9" s="58">
        <v>2363455</v>
      </c>
      <c r="E9" s="58"/>
      <c r="F9" s="56">
        <v>2120573</v>
      </c>
      <c r="G9" s="56"/>
      <c r="H9" s="58">
        <v>1111610</v>
      </c>
    </row>
    <row r="10" spans="1:8">
      <c r="A10" s="4" t="s">
        <v>113</v>
      </c>
      <c r="B10" s="4" t="s">
        <v>18</v>
      </c>
      <c r="D10" s="56">
        <v>-2202685</v>
      </c>
      <c r="E10" s="56"/>
      <c r="F10" s="56">
        <v>-1892067</v>
      </c>
      <c r="G10" s="56"/>
      <c r="H10" s="56">
        <v>-1004508</v>
      </c>
    </row>
    <row r="11" spans="1:8">
      <c r="A11" s="4" t="s">
        <v>114</v>
      </c>
      <c r="B11" s="4" t="s">
        <v>129</v>
      </c>
      <c r="D11" s="56">
        <v>-13676</v>
      </c>
      <c r="E11" s="56"/>
      <c r="F11" s="58">
        <v>-13310</v>
      </c>
      <c r="G11" s="58"/>
      <c r="H11" s="56">
        <v>-7236</v>
      </c>
    </row>
    <row r="12" spans="1:8">
      <c r="A12" s="4" t="s">
        <v>115</v>
      </c>
      <c r="B12" s="4" t="s">
        <v>180</v>
      </c>
      <c r="D12" s="56">
        <v>344</v>
      </c>
      <c r="E12" s="56"/>
      <c r="F12" s="58">
        <v>506</v>
      </c>
      <c r="G12" s="58"/>
      <c r="H12" s="56">
        <v>739</v>
      </c>
    </row>
    <row r="13" spans="1:8">
      <c r="A13" s="4" t="s">
        <v>116</v>
      </c>
      <c r="B13" s="4" t="s">
        <v>19</v>
      </c>
      <c r="D13" s="58"/>
      <c r="E13" s="58"/>
      <c r="F13" s="58"/>
      <c r="G13" s="58"/>
      <c r="H13" s="58">
        <v>-789</v>
      </c>
    </row>
    <row r="14" spans="1:8">
      <c r="A14" s="4" t="s">
        <v>189</v>
      </c>
      <c r="B14" s="69" t="s">
        <v>20</v>
      </c>
      <c r="C14" s="6"/>
      <c r="D14" s="71">
        <f>SUM(D9:D13)</f>
        <v>147438</v>
      </c>
      <c r="E14" s="71"/>
      <c r="F14" s="71">
        <f>SUM(F9:F13)</f>
        <v>215702</v>
      </c>
      <c r="G14" s="71"/>
      <c r="H14" s="71">
        <f>SUM(H9:H13)</f>
        <v>99816</v>
      </c>
    </row>
    <row r="15" spans="1:8">
      <c r="D15" s="58"/>
      <c r="E15" s="58"/>
      <c r="F15" s="58"/>
      <c r="G15" s="58"/>
      <c r="H15" s="58"/>
    </row>
    <row r="16" spans="1:8">
      <c r="B16" s="69" t="s">
        <v>182</v>
      </c>
      <c r="C16" s="6"/>
      <c r="D16" s="56"/>
      <c r="E16" s="56"/>
      <c r="F16" s="56"/>
      <c r="G16" s="56"/>
      <c r="H16" s="56"/>
    </row>
    <row r="17" spans="1:10">
      <c r="A17" s="4" t="s">
        <v>118</v>
      </c>
      <c r="B17" s="9" t="s">
        <v>187</v>
      </c>
      <c r="C17" s="9"/>
      <c r="D17" s="56">
        <v>4214</v>
      </c>
      <c r="E17" s="56"/>
      <c r="F17" s="56">
        <v>1377</v>
      </c>
      <c r="G17" s="56"/>
      <c r="H17" s="56">
        <v>1333</v>
      </c>
    </row>
    <row r="18" spans="1:10">
      <c r="A18" s="4" t="s">
        <v>5</v>
      </c>
      <c r="B18" s="4" t="s">
        <v>185</v>
      </c>
      <c r="D18" s="56">
        <v>1812</v>
      </c>
      <c r="E18" s="56"/>
      <c r="F18" s="56"/>
      <c r="G18" s="56"/>
      <c r="H18" s="56"/>
    </row>
    <row r="19" spans="1:10">
      <c r="A19" s="4" t="s">
        <v>6</v>
      </c>
      <c r="B19" s="4" t="s">
        <v>188</v>
      </c>
      <c r="D19" s="56">
        <v>-4312</v>
      </c>
      <c r="E19" s="56"/>
      <c r="F19" s="56"/>
      <c r="G19" s="56"/>
      <c r="H19" s="56"/>
    </row>
    <row r="20" spans="1:10">
      <c r="A20" s="4" t="s">
        <v>7</v>
      </c>
      <c r="B20" s="4" t="s">
        <v>186</v>
      </c>
      <c r="D20" s="56">
        <v>-77895</v>
      </c>
      <c r="E20" s="56"/>
      <c r="F20" s="56">
        <v>-82622</v>
      </c>
      <c r="G20" s="56"/>
      <c r="H20" s="56">
        <v>-77263</v>
      </c>
    </row>
    <row r="21" spans="1:10">
      <c r="A21" s="4" t="s">
        <v>8</v>
      </c>
      <c r="B21" s="4" t="s">
        <v>203</v>
      </c>
      <c r="D21" s="56">
        <v>-703</v>
      </c>
      <c r="E21" s="56"/>
      <c r="F21" s="56"/>
      <c r="G21" s="56"/>
      <c r="H21" s="56"/>
    </row>
    <row r="22" spans="1:10">
      <c r="A22" s="4" t="s">
        <v>9</v>
      </c>
      <c r="B22" s="4" t="s">
        <v>190</v>
      </c>
      <c r="D22" s="66">
        <v>-44796</v>
      </c>
      <c r="E22" s="66"/>
      <c r="F22" s="66">
        <v>-111759</v>
      </c>
      <c r="G22" s="66"/>
      <c r="H22" s="66">
        <v>-10000</v>
      </c>
    </row>
    <row r="23" spans="1:10">
      <c r="A23" s="4" t="s">
        <v>10</v>
      </c>
      <c r="B23" s="69" t="s">
        <v>21</v>
      </c>
      <c r="C23" s="6"/>
      <c r="D23" s="71">
        <f>SUM(D17:D22)</f>
        <v>-121680</v>
      </c>
      <c r="E23" s="71"/>
      <c r="F23" s="71">
        <f>SUM(F17:F22)</f>
        <v>-193004</v>
      </c>
      <c r="G23" s="71"/>
      <c r="H23" s="71">
        <f>SUM(H17:H22)</f>
        <v>-85930</v>
      </c>
    </row>
    <row r="24" spans="1:10">
      <c r="D24" s="58"/>
      <c r="E24" s="58"/>
      <c r="F24" s="58"/>
      <c r="G24" s="58"/>
      <c r="H24" s="58"/>
      <c r="J24" s="5"/>
    </row>
    <row r="25" spans="1:10">
      <c r="B25" s="69" t="s">
        <v>183</v>
      </c>
      <c r="C25" s="6"/>
      <c r="D25" s="58"/>
      <c r="E25" s="58"/>
      <c r="F25" s="58"/>
      <c r="G25" s="58"/>
      <c r="H25" s="58"/>
    </row>
    <row r="26" spans="1:10">
      <c r="A26" s="4" t="s">
        <v>119</v>
      </c>
      <c r="B26" s="4" t="s">
        <v>191</v>
      </c>
      <c r="D26" s="58"/>
      <c r="E26" s="58"/>
      <c r="F26" s="58">
        <v>130000</v>
      </c>
      <c r="G26" s="58"/>
      <c r="H26" s="58"/>
    </row>
    <row r="27" spans="1:10">
      <c r="A27" s="4" t="s">
        <v>120</v>
      </c>
      <c r="B27" s="4" t="s">
        <v>192</v>
      </c>
      <c r="D27" s="58"/>
      <c r="E27" s="58"/>
      <c r="F27" s="58">
        <v>-4694</v>
      </c>
      <c r="G27" s="58"/>
      <c r="H27" s="58"/>
    </row>
    <row r="28" spans="1:10">
      <c r="A28" s="4" t="s">
        <v>121</v>
      </c>
      <c r="B28" s="4" t="s">
        <v>128</v>
      </c>
      <c r="D28" s="56">
        <v>83197</v>
      </c>
      <c r="E28" s="56"/>
      <c r="F28" s="56">
        <v>68469</v>
      </c>
      <c r="G28" s="56"/>
      <c r="H28" s="56">
        <v>88602</v>
      </c>
    </row>
    <row r="29" spans="1:10">
      <c r="A29" s="4" t="s">
        <v>122</v>
      </c>
      <c r="B29" s="4" t="s">
        <v>22</v>
      </c>
      <c r="D29" s="56">
        <v>-82092</v>
      </c>
      <c r="E29" s="56"/>
      <c r="F29" s="56">
        <v>-82434</v>
      </c>
      <c r="G29" s="56"/>
      <c r="H29" s="56">
        <v>-81355</v>
      </c>
    </row>
    <row r="30" spans="1:10">
      <c r="A30" s="4" t="s">
        <v>123</v>
      </c>
      <c r="B30" s="4" t="s">
        <v>193</v>
      </c>
      <c r="D30" s="56">
        <v>-15523</v>
      </c>
      <c r="E30" s="56"/>
      <c r="F30" s="56">
        <v>-10552</v>
      </c>
      <c r="G30" s="56"/>
      <c r="H30" s="56"/>
    </row>
    <row r="31" spans="1:10">
      <c r="A31" s="4" t="s">
        <v>124</v>
      </c>
      <c r="B31" s="4" t="s">
        <v>194</v>
      </c>
      <c r="D31" s="56">
        <v>-35020</v>
      </c>
      <c r="E31" s="56"/>
      <c r="F31" s="56">
        <v>-18289</v>
      </c>
      <c r="G31" s="56"/>
      <c r="H31" s="56">
        <v>-14948</v>
      </c>
    </row>
    <row r="32" spans="1:10">
      <c r="A32" s="4" t="s">
        <v>125</v>
      </c>
      <c r="B32" s="69" t="s">
        <v>23</v>
      </c>
      <c r="C32" s="6"/>
      <c r="D32" s="71">
        <f>SUM(D26:D31)</f>
        <v>-49438</v>
      </c>
      <c r="E32" s="71"/>
      <c r="F32" s="71">
        <f>SUM(F26:F31)</f>
        <v>82500</v>
      </c>
      <c r="G32" s="71"/>
      <c r="H32" s="71">
        <f>SUM(H26:H31)</f>
        <v>-7701</v>
      </c>
    </row>
    <row r="33" spans="1:8">
      <c r="D33" s="58"/>
      <c r="E33" s="58"/>
      <c r="F33" s="58"/>
      <c r="G33" s="58"/>
      <c r="H33" s="58"/>
    </row>
    <row r="34" spans="1:8">
      <c r="B34" s="69" t="s">
        <v>184</v>
      </c>
      <c r="D34" s="58">
        <v>-23680</v>
      </c>
      <c r="E34" s="58"/>
      <c r="F34" s="58">
        <v>105198</v>
      </c>
      <c r="G34" s="58"/>
      <c r="H34" s="58">
        <v>6185</v>
      </c>
    </row>
    <row r="35" spans="1:8">
      <c r="A35" s="4" t="s">
        <v>126</v>
      </c>
      <c r="B35" s="4" t="s">
        <v>25</v>
      </c>
      <c r="D35" s="56">
        <v>170229</v>
      </c>
      <c r="E35" s="56"/>
      <c r="F35" s="56">
        <v>65031</v>
      </c>
      <c r="G35" s="56"/>
      <c r="H35" s="56">
        <v>58846</v>
      </c>
    </row>
    <row r="36" spans="1:8">
      <c r="A36" s="4" t="s">
        <v>127</v>
      </c>
      <c r="B36" s="6" t="s">
        <v>26</v>
      </c>
      <c r="C36" s="6"/>
      <c r="D36" s="71">
        <f>SUM(D34:D35)</f>
        <v>146549</v>
      </c>
      <c r="E36" s="71"/>
      <c r="F36" s="71">
        <f>SUM(F34:F35)</f>
        <v>170229</v>
      </c>
      <c r="G36" s="71"/>
      <c r="H36" s="71">
        <f>SUM(H34:H35)</f>
        <v>65031</v>
      </c>
    </row>
    <row r="38" spans="1:8" ht="18">
      <c r="B38" s="97" t="s">
        <v>195</v>
      </c>
      <c r="C38" s="97"/>
      <c r="D38" s="97"/>
      <c r="E38" s="97"/>
      <c r="F38" s="97"/>
      <c r="G38" s="97"/>
      <c r="H38" s="97"/>
    </row>
  </sheetData>
  <mergeCells count="3">
    <mergeCell ref="D4:H4"/>
    <mergeCell ref="B2:H3"/>
    <mergeCell ref="B38:H38"/>
  </mergeCells>
  <phoneticPr fontId="11" type="noConversion"/>
  <pageMargins left="0.7" right="0.7" top="0.75" bottom="0.75" header="0.3" footer="0.3"/>
  <headerFooter>
    <oddHeader>&amp;C&amp;"Calibri"&amp;12&amp;KEEDC00 RMIT Classification: Trusted&amp;1#_x000D_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21975-BE0A-4B56-AA91-CB3A069AAD12}">
  <dimension ref="A1:T35"/>
  <sheetViews>
    <sheetView topLeftCell="B1" zoomScaleNormal="100" workbookViewId="0">
      <selection activeCell="H33" sqref="H33:L33"/>
    </sheetView>
  </sheetViews>
  <sheetFormatPr defaultColWidth="8.796875" defaultRowHeight="14.25"/>
  <cols>
    <col min="1" max="1" width="2.6640625" customWidth="1"/>
    <col min="2" max="2" width="3.6640625" customWidth="1"/>
    <col min="3" max="3" width="1.6640625" customWidth="1"/>
    <col min="4" max="4" width="25.6640625" customWidth="1"/>
    <col min="5" max="5" width="2.6640625" customWidth="1"/>
    <col min="6" max="6" width="25.6640625" customWidth="1"/>
    <col min="7" max="7" width="2.6640625" customWidth="1"/>
    <col min="8" max="8" width="10.6640625" customWidth="1"/>
    <col min="9" max="9" width="2.6640625" customWidth="1"/>
    <col min="10" max="10" width="10.6640625" customWidth="1"/>
    <col min="11" max="11" width="2.6640625" customWidth="1"/>
    <col min="12" max="12" width="10.6640625" customWidth="1"/>
    <col min="13" max="13" width="2.6640625" customWidth="1"/>
    <col min="14" max="14" width="3.1328125" customWidth="1"/>
    <col min="15" max="15" width="2.6640625" customWidth="1"/>
    <col min="16" max="16" width="75.6640625" customWidth="1"/>
  </cols>
  <sheetData>
    <row r="1" spans="1:20" ht="34.049999999999997" customHeight="1">
      <c r="A1" s="1"/>
      <c r="B1" s="1"/>
      <c r="C1" s="1"/>
      <c r="D1" s="98"/>
      <c r="E1" s="98"/>
      <c r="F1" s="98"/>
      <c r="G1" s="98"/>
      <c r="H1" s="98"/>
      <c r="I1" s="98"/>
      <c r="J1" s="98"/>
      <c r="K1" s="98"/>
      <c r="L1" s="98"/>
      <c r="M1" s="47"/>
      <c r="N1" s="1"/>
      <c r="O1" s="1"/>
      <c r="P1" s="1"/>
      <c r="Q1" s="1"/>
    </row>
    <row r="2" spans="1:20">
      <c r="A2" s="1"/>
      <c r="B2" s="1"/>
      <c r="C2" s="1"/>
      <c r="D2" s="3"/>
      <c r="E2" s="3"/>
      <c r="F2" s="3"/>
      <c r="G2" s="3"/>
      <c r="H2" s="3"/>
      <c r="I2" s="3"/>
      <c r="J2" s="3"/>
      <c r="K2" s="3"/>
      <c r="L2" s="3"/>
      <c r="M2" s="3"/>
      <c r="N2" s="1"/>
      <c r="O2" s="1"/>
      <c r="P2" s="1"/>
      <c r="Q2" s="1"/>
    </row>
    <row r="3" spans="1:20">
      <c r="A3" s="1"/>
      <c r="B3" s="22"/>
      <c r="C3" s="23"/>
      <c r="D3" s="24"/>
      <c r="E3" s="24"/>
      <c r="F3" s="24"/>
      <c r="G3" s="24"/>
      <c r="H3" s="24"/>
      <c r="I3" s="24"/>
      <c r="J3" s="24"/>
      <c r="K3" s="24"/>
      <c r="L3" s="24"/>
      <c r="M3" s="25"/>
      <c r="N3" s="1"/>
      <c r="O3" s="1"/>
      <c r="P3" s="38"/>
      <c r="Q3" s="1"/>
      <c r="R3" s="44"/>
      <c r="S3" s="44"/>
      <c r="T3" s="44"/>
    </row>
    <row r="4" spans="1:20">
      <c r="A4" s="1"/>
      <c r="B4" s="26"/>
      <c r="C4" s="27"/>
      <c r="D4" s="19"/>
      <c r="E4" s="19"/>
      <c r="F4" s="19"/>
      <c r="G4" s="19"/>
      <c r="H4" s="91">
        <v>2021</v>
      </c>
      <c r="I4" s="28"/>
      <c r="J4" s="91">
        <v>2020</v>
      </c>
      <c r="K4" s="28"/>
      <c r="L4" s="91">
        <v>2019</v>
      </c>
      <c r="M4" s="29"/>
      <c r="N4" s="1"/>
      <c r="O4" s="1"/>
      <c r="P4" s="39" t="s">
        <v>82</v>
      </c>
      <c r="Q4" s="1"/>
    </row>
    <row r="5" spans="1:20">
      <c r="A5" s="1"/>
      <c r="B5" s="30"/>
      <c r="C5" s="13"/>
      <c r="D5" s="31" t="s">
        <v>3</v>
      </c>
      <c r="E5" s="13"/>
      <c r="F5" s="13"/>
      <c r="G5" s="13"/>
      <c r="H5" s="91" t="s">
        <v>205</v>
      </c>
      <c r="I5" s="13"/>
      <c r="J5" s="91" t="s">
        <v>205</v>
      </c>
      <c r="K5" s="13"/>
      <c r="L5" s="91" t="s">
        <v>205</v>
      </c>
      <c r="M5" s="32"/>
      <c r="N5" s="1"/>
      <c r="O5" s="1"/>
      <c r="P5" s="40"/>
      <c r="Q5" s="1"/>
    </row>
    <row r="6" spans="1:20">
      <c r="A6" s="1"/>
      <c r="B6" s="30">
        <v>1</v>
      </c>
      <c r="C6" s="13"/>
      <c r="D6" s="13" t="s">
        <v>72</v>
      </c>
      <c r="E6" s="13"/>
      <c r="F6" s="13" t="s">
        <v>46</v>
      </c>
      <c r="G6" s="13"/>
      <c r="H6" s="11">
        <f>'Part 2 - Income Statement'!D24/('Part 1 - Balance Sheet'!O32+'Part 1 - Balance Sheet'!Q32)*2</f>
        <v>0.11251832415466023</v>
      </c>
      <c r="I6" s="11"/>
      <c r="J6" s="11">
        <f>'Part 2 - Income Statement'!F24/('Part 1 - Balance Sheet'!Q32+'Part 1 - Balance Sheet'!S32)*2</f>
        <v>0.19540512772432328</v>
      </c>
      <c r="K6" s="11"/>
      <c r="L6" s="11">
        <f>'Part 2 - Income Statement'!H24/('Part 1 - Balance Sheet'!S32+'Part 1 - Balance Sheet'!U32)*2</f>
        <v>0.11441416367217346</v>
      </c>
      <c r="M6" s="14"/>
      <c r="N6" s="1"/>
      <c r="O6" s="1"/>
      <c r="P6" s="40" t="s">
        <v>52</v>
      </c>
      <c r="Q6" s="1"/>
    </row>
    <row r="7" spans="1:20">
      <c r="A7" s="1"/>
      <c r="B7" s="30">
        <v>2</v>
      </c>
      <c r="C7" s="13"/>
      <c r="D7" s="13" t="s">
        <v>71</v>
      </c>
      <c r="E7" s="13"/>
      <c r="F7" s="13" t="s">
        <v>46</v>
      </c>
      <c r="G7" s="13"/>
      <c r="H7" s="48">
        <f>'Part 2 - Income Statement'!D20/('Part 1 - Balance Sheet'!D27+'Part 1 - Balance Sheet'!F27)*2</f>
        <v>7.32412078864286E-2</v>
      </c>
      <c r="I7" s="48" t="e">
        <f>'Part 2 - Income Statement'!E20/('Part 1 - Balance Sheet'!E27+'Part 1 - Balance Sheet'!G27)*2</f>
        <v>#DIV/0!</v>
      </c>
      <c r="J7" s="48">
        <f>'Part 2 - Income Statement'!F20/('Part 1 - Balance Sheet'!F27+'Part 1 - Balance Sheet'!H27)*2</f>
        <v>0.12580418455389877</v>
      </c>
      <c r="K7" s="48" t="e">
        <f>'Part 2 - Income Statement'!G20/('Part 1 - Balance Sheet'!G27+'Part 1 - Balance Sheet'!I27)*2</f>
        <v>#DIV/0!</v>
      </c>
      <c r="L7" s="48">
        <f>'Part 2 - Income Statement'!H20/('Part 1 - Balance Sheet'!H27+'Part 1 - Balance Sheet'!J27)*2</f>
        <v>9.4217766526303828E-2</v>
      </c>
      <c r="M7" s="14"/>
      <c r="N7" s="1"/>
      <c r="O7" s="1"/>
      <c r="P7" s="40" t="s">
        <v>140</v>
      </c>
      <c r="Q7" s="1"/>
    </row>
    <row r="8" spans="1:20">
      <c r="A8" s="1"/>
      <c r="B8" s="30">
        <v>3</v>
      </c>
      <c r="C8" s="13"/>
      <c r="D8" s="13" t="s">
        <v>207</v>
      </c>
      <c r="E8" s="13"/>
      <c r="F8" s="13"/>
      <c r="G8" s="13"/>
      <c r="H8" s="48">
        <f>'Part 2 - Income Statement'!D24/('Part 1 - Balance Sheet'!D27+'Part 1 - Balance Sheet'!F27)*2</f>
        <v>4.7539226100276312E-2</v>
      </c>
      <c r="I8" s="48" t="e">
        <f>'Part 2 - Income Statement'!E24/('Part 1 - Balance Sheet'!E27+'Part 1 - Balance Sheet'!G27)*2</f>
        <v>#DIV/0!</v>
      </c>
      <c r="J8" s="48">
        <f>'Part 2 - Income Statement'!F24/('Part 1 - Balance Sheet'!F27+'Part 1 - Balance Sheet'!H27)*2</f>
        <v>8.4707157433044591E-2</v>
      </c>
      <c r="K8" s="48" t="e">
        <f>'Part 2 - Income Statement'!G24/('Part 1 - Balance Sheet'!G27+'Part 1 - Balance Sheet'!I27)*2</f>
        <v>#DIV/0!</v>
      </c>
      <c r="L8" s="48">
        <f>'Part 2 - Income Statement'!H24/('Part 1 - Balance Sheet'!H27+'Part 1 - Balance Sheet'!J27)*2</f>
        <v>5.8207438178271328E-2</v>
      </c>
      <c r="M8" s="14"/>
      <c r="N8" s="1"/>
      <c r="O8" s="1"/>
      <c r="P8" s="40" t="s">
        <v>139</v>
      </c>
      <c r="Q8" s="1"/>
    </row>
    <row r="9" spans="1:20">
      <c r="A9" s="1"/>
      <c r="B9" s="30">
        <v>4</v>
      </c>
      <c r="C9" s="13"/>
      <c r="D9" s="13" t="s">
        <v>69</v>
      </c>
      <c r="E9" s="13"/>
      <c r="F9" s="13" t="s">
        <v>46</v>
      </c>
      <c r="G9" s="13"/>
      <c r="H9" s="48"/>
      <c r="I9" s="33"/>
      <c r="J9" s="48"/>
      <c r="K9" s="33"/>
      <c r="L9" s="48"/>
      <c r="M9" s="14"/>
      <c r="N9" s="1"/>
      <c r="O9" s="1"/>
      <c r="P9" s="40" t="s">
        <v>53</v>
      </c>
      <c r="Q9" s="1"/>
    </row>
    <row r="10" spans="1:20">
      <c r="A10" s="1"/>
      <c r="B10" s="30">
        <v>5</v>
      </c>
      <c r="C10" s="13"/>
      <c r="D10" s="13" t="s">
        <v>70</v>
      </c>
      <c r="E10" s="13"/>
      <c r="F10" s="13" t="s">
        <v>46</v>
      </c>
      <c r="G10" s="13"/>
      <c r="H10" s="11">
        <f>'Part 2 - Income Statement'!D20/'Part 2 - Income Statement'!D9</f>
        <v>4.0163332626596965E-2</v>
      </c>
      <c r="I10" s="11" t="e">
        <f>'Part 2 - Income Statement'!E20/'Part 2 - Income Statement'!E9</f>
        <v>#DIV/0!</v>
      </c>
      <c r="J10" s="11">
        <f>'Part 2 - Income Statement'!F20/'Part 2 - Income Statement'!F9</f>
        <v>5.5594747854928399E-2</v>
      </c>
      <c r="K10" s="11" t="e">
        <f>'Part 2 - Income Statement'!G20/'Part 2 - Income Statement'!G9</f>
        <v>#DIV/0!</v>
      </c>
      <c r="L10" s="11">
        <f>'Part 2 - Income Statement'!H20/'Part 2 - Income Statement'!H9</f>
        <v>4.8448972474409255E-2</v>
      </c>
      <c r="M10" s="14"/>
      <c r="N10" s="1"/>
      <c r="O10" s="1"/>
      <c r="P10" s="45" t="s">
        <v>136</v>
      </c>
      <c r="Q10" s="1"/>
    </row>
    <row r="11" spans="1:20">
      <c r="A11" s="1"/>
      <c r="B11" s="30">
        <v>6</v>
      </c>
      <c r="C11" s="13"/>
      <c r="D11" s="13" t="s">
        <v>138</v>
      </c>
      <c r="E11" s="13"/>
      <c r="F11" s="13" t="s">
        <v>46</v>
      </c>
      <c r="G11" s="13"/>
      <c r="H11" s="11">
        <f>'Part 2 - Income Statement'!D24/'Part 2 - Income Statement'!D9</f>
        <v>2.6069118816788275E-2</v>
      </c>
      <c r="I11" s="11" t="e">
        <f>'Part 2 - Income Statement'!E24/'Part 2 - Income Statement'!E9</f>
        <v>#DIV/0!</v>
      </c>
      <c r="J11" s="11">
        <f>'Part 2 - Income Statement'!F24/'Part 2 - Income Statement'!F9</f>
        <v>3.7433357846536702E-2</v>
      </c>
      <c r="K11" s="11" t="e">
        <f>'Part 2 - Income Statement'!G24/'Part 2 - Income Statement'!G9</f>
        <v>#DIV/0!</v>
      </c>
      <c r="L11" s="11">
        <f>'Part 2 - Income Statement'!H24/'Part 2 - Income Statement'!H9</f>
        <v>2.9931621965562403E-2</v>
      </c>
      <c r="M11" s="14"/>
      <c r="N11" s="1"/>
      <c r="O11" s="1"/>
      <c r="P11" s="45" t="s">
        <v>137</v>
      </c>
      <c r="Q11" s="1"/>
    </row>
    <row r="12" spans="1:20">
      <c r="A12" s="1"/>
      <c r="B12" s="30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32"/>
      <c r="N12" s="1"/>
      <c r="O12" s="1"/>
      <c r="P12" s="40"/>
      <c r="Q12" s="1"/>
    </row>
    <row r="13" spans="1:20">
      <c r="A13" s="1"/>
      <c r="B13" s="30"/>
      <c r="C13" s="13"/>
      <c r="D13" s="31" t="s">
        <v>76</v>
      </c>
      <c r="E13" s="13"/>
      <c r="F13" s="13"/>
      <c r="G13" s="13"/>
      <c r="H13" s="13"/>
      <c r="I13" s="13"/>
      <c r="J13" s="13"/>
      <c r="K13" s="13"/>
      <c r="L13" s="13"/>
      <c r="M13" s="32"/>
      <c r="N13" s="1"/>
      <c r="O13" s="1"/>
      <c r="P13" s="40"/>
      <c r="Q13" s="1"/>
    </row>
    <row r="14" spans="1:20">
      <c r="A14" s="1"/>
      <c r="B14" s="30">
        <v>5</v>
      </c>
      <c r="C14" s="13"/>
      <c r="D14" s="13" t="s">
        <v>47</v>
      </c>
      <c r="E14" s="13"/>
      <c r="F14" s="13" t="s">
        <v>51</v>
      </c>
      <c r="G14" s="13"/>
      <c r="H14" s="10">
        <f>'Part 2 - Income Statement'!D9/('Part 1 - Balance Sheet'!D27+'Part 1 - Balance Sheet'!F27)*2</f>
        <v>1.823583928339821</v>
      </c>
      <c r="I14" s="10" t="e">
        <f>'Part 2 - Income Statement'!E9/('Part 1 - Balance Sheet'!E27+'Part 1 - Balance Sheet'!G27)*2</f>
        <v>#DIV/0!</v>
      </c>
      <c r="J14" s="10">
        <f>'Part 2 - Income Statement'!F9/('Part 1 - Balance Sheet'!F27+'Part 1 - Balance Sheet'!H27)*2</f>
        <v>2.2628789482448637</v>
      </c>
      <c r="K14" s="10" t="e">
        <f>'Part 2 - Income Statement'!G9/('Part 1 - Balance Sheet'!G27+'Part 1 - Balance Sheet'!I27)*2</f>
        <v>#DIV/0!</v>
      </c>
      <c r="L14" s="10">
        <f>'Part 2 - Income Statement'!H9/('Part 1 - Balance Sheet'!H27+'Part 1 - Balance Sheet'!J27)*2</f>
        <v>1.9446803866907529</v>
      </c>
      <c r="M14" s="15"/>
      <c r="N14" s="1"/>
      <c r="O14" s="1"/>
      <c r="P14" s="40" t="s">
        <v>54</v>
      </c>
      <c r="Q14" s="1"/>
    </row>
    <row r="15" spans="1:20">
      <c r="A15" s="1"/>
      <c r="B15" s="30">
        <v>6</v>
      </c>
      <c r="C15" s="13"/>
      <c r="D15" s="13" t="s">
        <v>48</v>
      </c>
      <c r="E15" s="13"/>
      <c r="F15" s="13" t="s">
        <v>58</v>
      </c>
      <c r="G15" s="13"/>
      <c r="H15" s="102">
        <f>(('Part 1 - Balance Sheet'!D11+'Part 1 - Balance Sheet'!F11)/(2*'Part 2 - Income Statement'!D9))*365</f>
        <v>9.3993112246390798</v>
      </c>
      <c r="I15" s="102" t="e">
        <f>(('Part 1 - Balance Sheet'!E11+'Part 1 - Balance Sheet'!G11)/(2*'Part 2 - Income Statement'!E9))*365</f>
        <v>#DIV/0!</v>
      </c>
      <c r="J15" s="102">
        <f>(('Part 1 - Balance Sheet'!F11+'Part 1 - Balance Sheet'!H11)/(2*'Part 2 - Income Statement'!F9))*365</f>
        <v>8.0069705472364774</v>
      </c>
      <c r="K15" s="102" t="e">
        <f>(('Part 1 - Balance Sheet'!G11+'Part 1 - Balance Sheet'!I11)/(2*'Part 2 - Income Statement'!G9))*365</f>
        <v>#DIV/0!</v>
      </c>
      <c r="L15" s="102">
        <f>(('Part 1 - Balance Sheet'!H11+'Part 1 - Balance Sheet'!J11)/(2*'Part 2 - Income Statement'!H9))*365</f>
        <v>8.9814205045059747</v>
      </c>
      <c r="M15" s="15"/>
      <c r="N15" s="1"/>
      <c r="O15" s="1"/>
      <c r="P15" s="40" t="s">
        <v>84</v>
      </c>
      <c r="Q15" s="1"/>
    </row>
    <row r="16" spans="1:20">
      <c r="A16" s="1"/>
      <c r="B16" s="30">
        <v>7</v>
      </c>
      <c r="C16" s="13"/>
      <c r="D16" s="13" t="s">
        <v>49</v>
      </c>
      <c r="E16" s="13"/>
      <c r="F16" s="13" t="s">
        <v>58</v>
      </c>
      <c r="G16" s="13"/>
      <c r="H16" s="10">
        <f>(('Part 1 - Balance Sheet'!D9+'Part 1 - Balance Sheet'!F9)/(2*'Part 2 - Income Statement'!D9))*365</f>
        <v>64.282915796188036</v>
      </c>
      <c r="I16" s="10" t="e">
        <f>(('Part 1 - Balance Sheet'!E9+'Part 1 - Balance Sheet'!G9)/(2*'Part 2 - Income Statement'!E9))*365</f>
        <v>#DIV/0!</v>
      </c>
      <c r="J16" s="10">
        <f>(('Part 1 - Balance Sheet'!F9+'Part 1 - Balance Sheet'!H9)/(2*'Part 2 - Income Statement'!F9))*365</f>
        <v>48.070140274062268</v>
      </c>
      <c r="K16" s="10" t="e">
        <f>(('Part 1 - Balance Sheet'!G9+'Part 1 - Balance Sheet'!I9)/(2*'Part 2 - Income Statement'!G9))*365</f>
        <v>#DIV/0!</v>
      </c>
      <c r="L16" s="10">
        <f>(('Part 1 - Balance Sheet'!H9+'Part 1 - Balance Sheet'!J9)/(2*'Part 2 - Income Statement'!H9))*365</f>
        <v>47.183519706453062</v>
      </c>
      <c r="M16" s="15"/>
      <c r="N16" s="1"/>
      <c r="O16" s="1"/>
      <c r="P16" s="40" t="s">
        <v>55</v>
      </c>
      <c r="Q16" s="1"/>
    </row>
    <row r="17" spans="1:17">
      <c r="A17" s="1"/>
      <c r="B17" s="30">
        <v>8</v>
      </c>
      <c r="C17" s="13"/>
      <c r="D17" s="13" t="s">
        <v>56</v>
      </c>
      <c r="E17" s="13"/>
      <c r="F17" s="13" t="s">
        <v>51</v>
      </c>
      <c r="G17" s="13"/>
      <c r="H17" s="102">
        <f>'Part 2 - Income Statement'!D9/(('Part 1 - Balance Sheet'!D11+'Part 1 - Balance Sheet'!F11)/2)</f>
        <v>38.832632655380067</v>
      </c>
      <c r="I17" s="102" t="e">
        <f>'Part 2 - Income Statement'!E9/(('Part 1 - Balance Sheet'!E11+'Part 1 - Balance Sheet'!G11)/2)</f>
        <v>#DIV/0!</v>
      </c>
      <c r="J17" s="102">
        <f>'Part 2 - Income Statement'!F9/(('Part 1 - Balance Sheet'!F11+'Part 1 - Balance Sheet'!H11)/2)</f>
        <v>45.585280705943894</v>
      </c>
      <c r="K17" s="102" t="e">
        <f>'Part 2 - Income Statement'!G9/(('Part 1 - Balance Sheet'!G11+'Part 1 - Balance Sheet'!I11)/2)</f>
        <v>#DIV/0!</v>
      </c>
      <c r="L17" s="102">
        <f>'Part 2 - Income Statement'!H9/(('Part 1 - Balance Sheet'!H11+'Part 1 - Balance Sheet'!J11)/2)</f>
        <v>40.639451166647817</v>
      </c>
      <c r="M17" s="16"/>
      <c r="N17" s="1"/>
      <c r="O17" s="1"/>
      <c r="P17" s="40" t="s">
        <v>85</v>
      </c>
      <c r="Q17" s="1"/>
    </row>
    <row r="18" spans="1:17">
      <c r="A18" s="1"/>
      <c r="B18" s="30">
        <v>9</v>
      </c>
      <c r="C18" s="13"/>
      <c r="D18" s="13" t="s">
        <v>50</v>
      </c>
      <c r="E18" s="13"/>
      <c r="F18" s="13" t="s">
        <v>51</v>
      </c>
      <c r="G18" s="13"/>
      <c r="H18" s="12">
        <f>'Part 2 - Income Statement'!D9/(('Part 1 - Balance Sheet'!D9+'Part 1 - Balance Sheet'!F9)/2)</f>
        <v>5.6780249538967622</v>
      </c>
      <c r="I18" s="12" t="e">
        <f>'Part 2 - Income Statement'!E9/(('Part 1 - Balance Sheet'!E9+'Part 1 - Balance Sheet'!G9)/2)</f>
        <v>#DIV/0!</v>
      </c>
      <c r="J18" s="12">
        <f>'Part 2 - Income Statement'!F9/(('Part 1 - Balance Sheet'!F9+'Part 1 - Balance Sheet'!H9)/2)</f>
        <v>7.5930712479519649</v>
      </c>
      <c r="K18" s="12" t="e">
        <f>'Part 2 - Income Statement'!G9/(('Part 1 - Balance Sheet'!G9+'Part 1 - Balance Sheet'!I9)/2)</f>
        <v>#DIV/0!</v>
      </c>
      <c r="L18" s="12">
        <f>'Part 2 - Income Statement'!H9/(('Part 1 - Balance Sheet'!H9+'Part 1 - Balance Sheet'!J9)/2)</f>
        <v>7.7357518529945688</v>
      </c>
      <c r="M18" s="16"/>
      <c r="N18" s="1"/>
      <c r="O18" s="1"/>
      <c r="P18" s="40" t="s">
        <v>57</v>
      </c>
      <c r="Q18" s="1"/>
    </row>
    <row r="19" spans="1:17">
      <c r="A19" s="1"/>
      <c r="B19" s="30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32"/>
      <c r="N19" s="1"/>
      <c r="O19" s="1"/>
      <c r="P19" s="40"/>
      <c r="Q19" s="1"/>
    </row>
    <row r="20" spans="1:17">
      <c r="A20" s="1"/>
      <c r="B20" s="30"/>
      <c r="C20" s="13"/>
      <c r="D20" s="31" t="s">
        <v>4</v>
      </c>
      <c r="E20" s="13"/>
      <c r="F20" s="13"/>
      <c r="G20" s="13"/>
      <c r="H20" s="13"/>
      <c r="I20" s="13"/>
      <c r="J20" s="13"/>
      <c r="K20" s="13"/>
      <c r="L20" s="13"/>
      <c r="M20" s="32"/>
      <c r="N20" s="1"/>
      <c r="O20" s="1"/>
      <c r="P20" s="40"/>
      <c r="Q20" s="1"/>
    </row>
    <row r="21" spans="1:17">
      <c r="A21" s="1"/>
      <c r="B21" s="30">
        <v>9</v>
      </c>
      <c r="C21" s="13"/>
      <c r="D21" s="13" t="s">
        <v>68</v>
      </c>
      <c r="E21" s="13"/>
      <c r="F21" s="13" t="s">
        <v>51</v>
      </c>
      <c r="G21" s="13"/>
      <c r="H21" s="10">
        <f>'Part 1 - Balance Sheet'!D14/'Part 1 - Balance Sheet'!O13</f>
        <v>1.4327828496474169</v>
      </c>
      <c r="I21" s="10" t="e">
        <f>'Part 1 - Balance Sheet'!E14/'Part 1 - Balance Sheet'!P13</f>
        <v>#DIV/0!</v>
      </c>
      <c r="J21" s="10">
        <f>'Part 1 - Balance Sheet'!F14/'Part 1 - Balance Sheet'!Q13</f>
        <v>1.1602767999908521</v>
      </c>
      <c r="K21" s="10" t="e">
        <f>'Part 1 - Balance Sheet'!G14/'Part 1 - Balance Sheet'!R13</f>
        <v>#DIV/0!</v>
      </c>
      <c r="L21" s="10">
        <f>'Part 1 - Balance Sheet'!H14/'Part 1 - Balance Sheet'!S13</f>
        <v>1.1075266985743728</v>
      </c>
      <c r="M21" s="15"/>
      <c r="N21" s="1"/>
      <c r="O21" s="1"/>
      <c r="P21" s="40" t="s">
        <v>59</v>
      </c>
      <c r="Q21" s="1"/>
    </row>
    <row r="22" spans="1:17">
      <c r="A22" s="1"/>
      <c r="B22" s="30">
        <v>10</v>
      </c>
      <c r="C22" s="13"/>
      <c r="D22" s="13" t="s">
        <v>83</v>
      </c>
      <c r="E22" s="13"/>
      <c r="F22" s="13" t="s">
        <v>51</v>
      </c>
      <c r="G22" s="13"/>
      <c r="H22" s="10">
        <f>('Part 1 - Balance Sheet'!D14-'Part 1 - Balance Sheet'!D11)/'Part 1 - Balance Sheet'!O13</f>
        <v>1.317468273585878</v>
      </c>
      <c r="I22" s="10" t="e">
        <f>('Part 1 - Balance Sheet'!E14-'Part 1 - Balance Sheet'!E11)/'Part 1 - Balance Sheet'!P13</f>
        <v>#DIV/0!</v>
      </c>
      <c r="J22" s="10">
        <f>('Part 1 - Balance Sheet'!F14-'Part 1 - Balance Sheet'!F11)/'Part 1 - Balance Sheet'!Q13</f>
        <v>1.0509632921741683</v>
      </c>
      <c r="K22" s="10" t="e">
        <f>('Part 1 - Balance Sheet'!G14-'Part 1 - Balance Sheet'!G11)/'Part 1 - Balance Sheet'!R13</f>
        <v>#DIV/0!</v>
      </c>
      <c r="L22" s="10">
        <f>('Part 1 - Balance Sheet'!H14-'Part 1 - Balance Sheet'!H11)/'Part 1 - Balance Sheet'!S13</f>
        <v>0.97730834085605767</v>
      </c>
      <c r="M22" s="15"/>
      <c r="N22" s="1"/>
      <c r="O22" s="1"/>
      <c r="P22" s="40" t="s">
        <v>60</v>
      </c>
      <c r="Q22" s="1"/>
    </row>
    <row r="23" spans="1:17">
      <c r="A23" s="1"/>
      <c r="B23" s="30">
        <v>11</v>
      </c>
      <c r="C23" s="13"/>
      <c r="D23" s="13" t="s">
        <v>61</v>
      </c>
      <c r="E23" s="13"/>
      <c r="F23" s="13" t="s">
        <v>51</v>
      </c>
      <c r="G23" s="13"/>
      <c r="H23" s="10">
        <f>'Part 3 - Cashflow Statement'!D14/'Part 1 - Balance Sheet'!O13</f>
        <v>0.29798879090984426</v>
      </c>
      <c r="I23" s="10" t="e">
        <f>'Part 3 - Cashflow Statement'!E14/'Part 1 - Balance Sheet'!P13</f>
        <v>#DIV/0!</v>
      </c>
      <c r="J23" s="10">
        <f>'Part 3 - Cashflow Statement'!F14/'Part 1 - Balance Sheet'!Q13</f>
        <v>0.41108724612215103</v>
      </c>
      <c r="K23" s="10" t="e">
        <f>'Part 3 - Cashflow Statement'!G14/'Part 1 - Balance Sheet'!R13</f>
        <v>#DIV/0!</v>
      </c>
      <c r="L23" s="10">
        <f>'Part 3 - Cashflow Statement'!H14/'Part 1 - Balance Sheet'!S13</f>
        <v>0.42503108446458077</v>
      </c>
      <c r="M23" s="15"/>
      <c r="N23" s="1"/>
      <c r="O23" s="1"/>
      <c r="P23" s="40" t="s">
        <v>62</v>
      </c>
      <c r="Q23" s="1"/>
    </row>
    <row r="24" spans="1:17">
      <c r="A24" s="1"/>
      <c r="B24" s="30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32"/>
      <c r="N24" s="1"/>
      <c r="O24" s="1"/>
      <c r="P24" s="40"/>
      <c r="Q24" s="1"/>
    </row>
    <row r="25" spans="1:17">
      <c r="A25" s="1"/>
      <c r="B25" s="30"/>
      <c r="C25" s="13"/>
      <c r="D25" s="31" t="s">
        <v>63</v>
      </c>
      <c r="E25" s="13"/>
      <c r="F25" s="13"/>
      <c r="G25" s="13"/>
      <c r="H25" s="13"/>
      <c r="I25" s="13"/>
      <c r="J25" s="13"/>
      <c r="K25" s="13"/>
      <c r="L25" s="13"/>
      <c r="M25" s="32"/>
      <c r="N25" s="1"/>
      <c r="O25" s="1"/>
      <c r="P25" s="40"/>
      <c r="Q25" s="1"/>
    </row>
    <row r="26" spans="1:17">
      <c r="A26" s="1"/>
      <c r="B26" s="30">
        <v>12</v>
      </c>
      <c r="C26" s="13"/>
      <c r="D26" s="13" t="s">
        <v>64</v>
      </c>
      <c r="E26" s="13"/>
      <c r="F26" s="13" t="s">
        <v>46</v>
      </c>
      <c r="G26" s="13"/>
      <c r="H26" s="11">
        <f>'Part 1 - Balance Sheet'!O23/'Part 1 - Balance Sheet'!D27</f>
        <v>0.55890985592553033</v>
      </c>
      <c r="I26" s="11" t="e">
        <f>'Part 1 - Balance Sheet'!P23/'Part 1 - Balance Sheet'!E27</f>
        <v>#DIV/0!</v>
      </c>
      <c r="J26" s="11">
        <f>'Part 1 - Balance Sheet'!Q23/'Part 1 - Balance Sheet'!F27</f>
        <v>0.59719393814896626</v>
      </c>
      <c r="K26" s="11" t="e">
        <f>'Part 1 - Balance Sheet'!R23/'Part 1 - Balance Sheet'!G27</f>
        <v>#DIV/0!</v>
      </c>
      <c r="L26" s="11">
        <f>'Part 1 - Balance Sheet'!S23/'Part 1 - Balance Sheet'!H27</f>
        <v>0.50480821508182461</v>
      </c>
      <c r="M26" s="14"/>
      <c r="N26" s="1"/>
      <c r="O26" s="1"/>
      <c r="P26" s="40" t="s">
        <v>65</v>
      </c>
      <c r="Q26" s="1"/>
    </row>
    <row r="27" spans="1:17">
      <c r="A27" s="1"/>
      <c r="B27" s="30">
        <v>13</v>
      </c>
      <c r="C27" s="13"/>
      <c r="D27" s="13" t="s">
        <v>73</v>
      </c>
      <c r="E27" s="13"/>
      <c r="F27" s="13" t="s">
        <v>51</v>
      </c>
      <c r="G27" s="13"/>
      <c r="H27" s="10">
        <f>'Part 2 - Income Statement'!D20/'Part 2 - Income Statement'!D21*(-1)</f>
        <v>9.1839423571796193</v>
      </c>
      <c r="I27" s="10" t="e">
        <f>'Part 2 - Income Statement'!E20/'Part 2 - Income Statement'!E21*(-1)</f>
        <v>#DIV/0!</v>
      </c>
      <c r="J27" s="10">
        <f>'Part 2 - Income Statement'!F20/'Part 2 - Income Statement'!F21*(-1)</f>
        <v>11.875945859533198</v>
      </c>
      <c r="K27" s="10" t="e">
        <f>'Part 2 - Income Statement'!G20/'Part 2 - Income Statement'!G21*(-1)</f>
        <v>#DIV/0!</v>
      </c>
      <c r="L27" s="10">
        <f>'Part 2 - Income Statement'!H20/'Part 2 - Income Statement'!H21*(-1)</f>
        <v>8.0397106356780057</v>
      </c>
      <c r="M27" s="15"/>
      <c r="N27" s="1"/>
      <c r="O27" s="1"/>
      <c r="P27" s="40" t="s">
        <v>66</v>
      </c>
      <c r="Q27" s="1"/>
    </row>
    <row r="28" spans="1:17">
      <c r="A28" s="1"/>
      <c r="B28" s="30">
        <v>14</v>
      </c>
      <c r="C28" s="13"/>
      <c r="D28" s="13" t="s">
        <v>67</v>
      </c>
      <c r="E28" s="13"/>
      <c r="F28" s="13" t="s">
        <v>51</v>
      </c>
      <c r="G28" s="13"/>
      <c r="H28" s="10">
        <f>'Part 1 - Balance Sheet'!O21/'Part 3 - Cashflow Statement'!D14</f>
        <v>1.3929244835117134</v>
      </c>
      <c r="I28" s="10" t="e">
        <f>'Part 1 - Balance Sheet'!P21/'Part 3 - Cashflow Statement'!E14</f>
        <v>#DIV/0!</v>
      </c>
      <c r="J28" s="10">
        <f>'Part 1 - Balance Sheet'!Q21/'Part 3 - Cashflow Statement'!F14</f>
        <v>0.84251884544417766</v>
      </c>
      <c r="K28" s="10" t="e">
        <f>'Part 1 - Balance Sheet'!R21/'Part 3 - Cashflow Statement'!G14</f>
        <v>#DIV/0!</v>
      </c>
      <c r="L28" s="10">
        <f>'Part 1 - Balance Sheet'!S21/'Part 3 - Cashflow Statement'!H14</f>
        <v>0.62388795383505646</v>
      </c>
      <c r="M28" s="15"/>
      <c r="N28" s="1"/>
      <c r="O28" s="1"/>
      <c r="P28" s="40" t="s">
        <v>74</v>
      </c>
      <c r="Q28" s="1"/>
    </row>
    <row r="29" spans="1:17">
      <c r="A29" s="1"/>
      <c r="B29" s="30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32"/>
      <c r="N29" s="1"/>
      <c r="O29" s="1"/>
      <c r="P29" s="40"/>
      <c r="Q29" s="1"/>
    </row>
    <row r="30" spans="1:17">
      <c r="A30" s="1"/>
      <c r="B30" s="30"/>
      <c r="C30" s="13"/>
      <c r="D30" s="31" t="s">
        <v>75</v>
      </c>
      <c r="E30" s="13"/>
      <c r="F30" s="13"/>
      <c r="G30" s="13"/>
      <c r="H30" s="13"/>
      <c r="I30" s="13"/>
      <c r="J30" s="13"/>
      <c r="K30" s="13"/>
      <c r="L30" s="13"/>
      <c r="M30" s="32"/>
      <c r="N30" s="1"/>
      <c r="O30" s="1"/>
      <c r="P30" s="40"/>
      <c r="Q30" s="1"/>
    </row>
    <row r="31" spans="1:17">
      <c r="A31" s="1"/>
      <c r="B31" s="30">
        <v>15</v>
      </c>
      <c r="C31" s="13"/>
      <c r="D31" s="13" t="s">
        <v>77</v>
      </c>
      <c r="E31" s="13"/>
      <c r="F31" s="13" t="s">
        <v>46</v>
      </c>
      <c r="G31" s="13"/>
      <c r="H31" s="11">
        <f>-('Part 3 - Cashflow Statement'!D31/'Part 2 - Income Statement'!D24)</f>
        <v>0.60471059538610306</v>
      </c>
      <c r="I31" s="11" t="e">
        <f>-('Part 3 - Cashflow Statement'!E31/'Part 2 - Income Statement'!E24)</f>
        <v>#DIV/0!</v>
      </c>
      <c r="J31" s="11">
        <f>-('Part 3 - Cashflow Statement'!F31/'Part 2 - Income Statement'!F24)</f>
        <v>0.24375583100093295</v>
      </c>
      <c r="K31" s="11" t="e">
        <f>-('Part 3 - Cashflow Statement'!G31/'Part 2 - Income Statement'!G24)</f>
        <v>#DIV/0!</v>
      </c>
      <c r="L31" s="11">
        <f>-('Part 3 - Cashflow Statement'!H31/'Part 2 - Income Statement'!H24)</f>
        <v>0.46321660985435387</v>
      </c>
      <c r="M31" s="17"/>
      <c r="N31" s="1"/>
      <c r="O31" s="1"/>
      <c r="P31" s="40" t="s">
        <v>80</v>
      </c>
      <c r="Q31" s="1"/>
    </row>
    <row r="32" spans="1:17">
      <c r="A32" s="1"/>
      <c r="B32" s="30">
        <v>16</v>
      </c>
      <c r="C32" s="13"/>
      <c r="D32" s="13" t="s">
        <v>78</v>
      </c>
      <c r="E32" s="13"/>
      <c r="F32" s="13" t="s">
        <v>46</v>
      </c>
      <c r="G32" s="13"/>
      <c r="H32" s="11">
        <f>'Part 2 - Income Statement'!D32/'Part 2 - Income Statement'!D31</f>
        <v>6.1224489795918366E-2</v>
      </c>
      <c r="I32" s="11" t="e">
        <f>'Part 2 - Income Statement'!E32/'Part 2 - Income Statement'!E31</f>
        <v>#DIV/0!</v>
      </c>
      <c r="J32" s="11">
        <f>'Part 2 - Income Statement'!F32/'Part 2 - Income Statement'!F31</f>
        <v>3.4946236559139782E-2</v>
      </c>
      <c r="K32" s="11" t="e">
        <f>'Part 2 - Income Statement'!G32/'Part 2 - Income Statement'!G31</f>
        <v>#DIV/0!</v>
      </c>
      <c r="L32" s="11">
        <f>'Part 2 - Income Statement'!H32/'Part 2 - Income Statement'!H31</f>
        <v>1.5936254980079681E-2</v>
      </c>
      <c r="M32" s="18"/>
      <c r="N32" s="1"/>
      <c r="O32" s="1"/>
      <c r="P32" s="40" t="s">
        <v>144</v>
      </c>
      <c r="Q32" s="1"/>
    </row>
    <row r="33" spans="1:17">
      <c r="A33" s="1"/>
      <c r="B33" s="30">
        <v>18</v>
      </c>
      <c r="C33" s="13"/>
      <c r="D33" s="13" t="s">
        <v>79</v>
      </c>
      <c r="E33" s="13"/>
      <c r="F33" s="13" t="s">
        <v>51</v>
      </c>
      <c r="G33" s="13"/>
      <c r="H33" s="10">
        <f>'Part 2 - Income Statement'!D31/'Part 2 - Income Statement'!D29</f>
        <v>11.76</v>
      </c>
      <c r="I33" s="10" t="e">
        <f>'Part 2 - Income Statement'!E31/'Part 2 - Income Statement'!E29</f>
        <v>#DIV/0!</v>
      </c>
      <c r="J33" s="10">
        <f>'Part 2 - Income Statement'!F31/'Part 2 - Income Statement'!F29</f>
        <v>10.219780219780221</v>
      </c>
      <c r="K33" s="10" t="e">
        <f>'Part 2 - Income Statement'!G31/'Part 2 - Income Statement'!G29</f>
        <v>#DIV/0!</v>
      </c>
      <c r="L33" s="10">
        <f>'Part 2 - Income Statement'!H31/'Part 2 - Income Statement'!H29</f>
        <v>29.186046511627907</v>
      </c>
      <c r="M33" s="20"/>
      <c r="N33" s="1"/>
      <c r="O33" s="1"/>
      <c r="P33" s="40" t="s">
        <v>145</v>
      </c>
      <c r="Q33" s="1"/>
    </row>
    <row r="34" spans="1:17">
      <c r="A34" s="1"/>
      <c r="B34" s="34"/>
      <c r="C34" s="35"/>
      <c r="D34" s="36"/>
      <c r="E34" s="36"/>
      <c r="F34" s="36"/>
      <c r="G34" s="36"/>
      <c r="H34" s="36"/>
      <c r="I34" s="36"/>
      <c r="J34" s="36"/>
      <c r="K34" s="36"/>
      <c r="L34" s="36"/>
      <c r="M34" s="37"/>
      <c r="N34" s="1"/>
      <c r="O34" s="1"/>
      <c r="P34" s="41"/>
      <c r="Q34" s="1"/>
    </row>
    <row r="35" spans="1:17" ht="30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</sheetData>
  <mergeCells count="1">
    <mergeCell ref="D1:L1"/>
  </mergeCells>
  <pageMargins left="0.7" right="0.7" top="0.75" bottom="0.75" header="0.3" footer="0.3"/>
  <pageSetup paperSize="9" orientation="portrait" r:id="rId1"/>
  <headerFooter>
    <oddHeader>&amp;C&amp;"Calibri"&amp;12&amp;KEEDC00 RMIT Classification: Trusted&amp;1#_x000D_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6"/>
  <sheetViews>
    <sheetView topLeftCell="B1" zoomScale="80" zoomScaleNormal="80" workbookViewId="0">
      <selection activeCell="M11" sqref="M11"/>
    </sheetView>
  </sheetViews>
  <sheetFormatPr defaultColWidth="8.796875" defaultRowHeight="14.25"/>
  <cols>
    <col min="1" max="1" width="2.6640625" customWidth="1"/>
    <col min="2" max="2" width="3.6640625" customWidth="1"/>
    <col min="3" max="3" width="1.6640625" customWidth="1"/>
    <col min="4" max="4" width="25.6640625" customWidth="1"/>
    <col min="5" max="5" width="2.6640625" customWidth="1"/>
    <col min="6" max="6" width="25.6640625" customWidth="1"/>
    <col min="7" max="7" width="2.6640625" customWidth="1"/>
    <col min="8" max="8" width="10.6640625" customWidth="1"/>
    <col min="9" max="9" width="2.6640625" customWidth="1"/>
    <col min="10" max="10" width="10.6640625" customWidth="1"/>
    <col min="11" max="11" width="2.6640625" customWidth="1"/>
    <col min="12" max="12" width="10.6640625" customWidth="1"/>
    <col min="13" max="13" width="2.6640625" customWidth="1"/>
    <col min="14" max="14" width="3.1328125" customWidth="1"/>
    <col min="15" max="15" width="2.6640625" customWidth="1"/>
    <col min="16" max="16" width="75.6640625" customWidth="1"/>
  </cols>
  <sheetData>
    <row r="1" spans="1:20" ht="34.049999999999997" customHeight="1">
      <c r="A1" s="1"/>
      <c r="B1" s="1"/>
      <c r="C1" s="1"/>
      <c r="D1" s="98"/>
      <c r="E1" s="98"/>
      <c r="F1" s="98"/>
      <c r="G1" s="98"/>
      <c r="H1" s="98"/>
      <c r="I1" s="98"/>
      <c r="J1" s="98"/>
      <c r="K1" s="98"/>
      <c r="L1" s="98"/>
      <c r="M1" s="98"/>
      <c r="N1" s="1"/>
      <c r="O1" s="1"/>
      <c r="P1" s="1"/>
      <c r="Q1" s="1"/>
    </row>
    <row r="2" spans="1:2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20" ht="35.25">
      <c r="A3" s="1"/>
      <c r="B3" s="1"/>
      <c r="C3" s="1"/>
      <c r="D3" s="99" t="s">
        <v>0</v>
      </c>
      <c r="E3" s="99"/>
      <c r="F3" s="99"/>
      <c r="G3" s="99"/>
      <c r="H3" s="99"/>
      <c r="I3" s="99"/>
      <c r="J3" s="99"/>
      <c r="K3" s="99"/>
      <c r="L3" s="99"/>
      <c r="M3" s="99"/>
      <c r="N3" s="1"/>
      <c r="O3" s="1"/>
      <c r="P3" s="1"/>
      <c r="Q3" s="1"/>
    </row>
    <row r="4" spans="1:20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0">
      <c r="A5" s="1"/>
      <c r="B5" s="1"/>
      <c r="C5" s="1"/>
      <c r="D5" s="2"/>
      <c r="E5" s="3"/>
      <c r="F5" s="3"/>
      <c r="G5" s="3"/>
      <c r="H5" s="3"/>
      <c r="I5" s="3"/>
      <c r="J5" s="3"/>
      <c r="K5" s="3"/>
      <c r="L5" s="3"/>
      <c r="M5" s="3"/>
      <c r="N5" s="1"/>
      <c r="O5" s="1"/>
      <c r="P5" s="1"/>
      <c r="Q5" s="1"/>
    </row>
    <row r="6" spans="1:20">
      <c r="A6" s="1"/>
      <c r="B6" s="1"/>
      <c r="C6" s="1"/>
      <c r="D6" s="3"/>
      <c r="E6" s="3"/>
      <c r="F6" s="3"/>
      <c r="G6" s="3"/>
      <c r="H6" s="3"/>
      <c r="I6" s="3"/>
      <c r="J6" s="3"/>
      <c r="K6" s="3"/>
      <c r="L6" s="3"/>
      <c r="M6" s="3"/>
      <c r="N6" s="1"/>
      <c r="O6" s="1"/>
      <c r="P6" s="1"/>
      <c r="Q6" s="1"/>
    </row>
    <row r="7" spans="1:20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3"/>
      <c r="M7" s="3"/>
      <c r="N7" s="1"/>
      <c r="O7" s="1"/>
      <c r="P7" s="1"/>
      <c r="Q7" s="1"/>
    </row>
    <row r="8" spans="1:20">
      <c r="A8" s="1"/>
      <c r="B8" s="22"/>
      <c r="C8" s="23"/>
      <c r="D8" s="24"/>
      <c r="E8" s="24"/>
      <c r="F8" s="24"/>
      <c r="G8" s="24"/>
      <c r="H8" s="24"/>
      <c r="I8" s="24"/>
      <c r="J8" s="24"/>
      <c r="K8" s="24"/>
      <c r="L8" s="24"/>
      <c r="M8" s="25"/>
      <c r="N8" s="1"/>
      <c r="O8" s="1"/>
      <c r="P8" s="38"/>
      <c r="Q8" s="1"/>
      <c r="R8" s="44"/>
      <c r="S8" s="44"/>
      <c r="T8" s="44"/>
    </row>
    <row r="9" spans="1:20">
      <c r="A9" s="1"/>
      <c r="B9" s="26"/>
      <c r="C9" s="27"/>
      <c r="D9" s="19"/>
      <c r="E9" s="19"/>
      <c r="F9" s="19"/>
      <c r="G9" s="19"/>
      <c r="H9" s="91">
        <v>2021</v>
      </c>
      <c r="I9" s="28"/>
      <c r="J9" s="91">
        <v>2020</v>
      </c>
      <c r="K9" s="28"/>
      <c r="L9" s="91">
        <v>2019</v>
      </c>
      <c r="M9" s="29"/>
      <c r="N9" s="1"/>
      <c r="O9" s="1"/>
      <c r="P9" s="39" t="s">
        <v>82</v>
      </c>
      <c r="Q9" s="1"/>
    </row>
    <row r="10" spans="1:20">
      <c r="A10" s="1"/>
      <c r="B10" s="30"/>
      <c r="C10" s="13"/>
      <c r="D10" s="31" t="s">
        <v>141</v>
      </c>
      <c r="E10" s="13"/>
      <c r="F10" s="13"/>
      <c r="G10" s="13"/>
      <c r="H10" s="91" t="s">
        <v>205</v>
      </c>
      <c r="I10" s="13"/>
      <c r="J10" s="91" t="s">
        <v>205</v>
      </c>
      <c r="K10" s="13"/>
      <c r="L10" s="91" t="s">
        <v>205</v>
      </c>
      <c r="M10" s="32"/>
      <c r="N10" s="1"/>
      <c r="O10" s="1"/>
      <c r="P10" s="40"/>
      <c r="Q10" s="1"/>
    </row>
    <row r="11" spans="1:20">
      <c r="A11" s="1"/>
      <c r="B11" s="30"/>
      <c r="C11" s="13"/>
      <c r="D11" s="31" t="s">
        <v>72</v>
      </c>
      <c r="E11" s="31"/>
      <c r="F11" s="31" t="s">
        <v>46</v>
      </c>
      <c r="G11" s="31"/>
      <c r="H11" s="49">
        <f>+H12*H13*H14</f>
        <v>0.11251832415466023</v>
      </c>
      <c r="I11" s="50"/>
      <c r="J11" s="49">
        <f>+J12*J13*J14</f>
        <v>0.19540512772432328</v>
      </c>
      <c r="K11" s="50"/>
      <c r="L11" s="49">
        <f>+L12*L13*L14</f>
        <v>0.11441416367217347</v>
      </c>
      <c r="M11" s="14"/>
      <c r="N11" s="1"/>
      <c r="O11" s="1"/>
      <c r="P11" s="40" t="s">
        <v>52</v>
      </c>
      <c r="Q11" s="1"/>
    </row>
    <row r="12" spans="1:20">
      <c r="A12" s="1"/>
      <c r="B12" s="30">
        <v>1</v>
      </c>
      <c r="C12" s="13"/>
      <c r="D12" s="13" t="s">
        <v>138</v>
      </c>
      <c r="E12" s="13"/>
      <c r="F12" s="13" t="s">
        <v>46</v>
      </c>
      <c r="G12" s="13"/>
      <c r="H12" s="11">
        <f>'Part 2 - Income Statement'!D24/'Part 2 - Income Statement'!D9</f>
        <v>2.6069118816788275E-2</v>
      </c>
      <c r="I12" s="33"/>
      <c r="J12" s="11">
        <f>'Part 2 - Income Statement'!F24/'Part 2 - Income Statement'!F9</f>
        <v>3.7433357846536702E-2</v>
      </c>
      <c r="K12" s="33"/>
      <c r="L12" s="11">
        <f>'Part 2 - Income Statement'!H24/'Part 2 - Income Statement'!H9</f>
        <v>2.9931621965562403E-2</v>
      </c>
      <c r="M12" s="14"/>
      <c r="N12" s="1"/>
      <c r="O12" s="1"/>
      <c r="P12" s="45" t="s">
        <v>137</v>
      </c>
      <c r="Q12" s="1"/>
    </row>
    <row r="13" spans="1:20">
      <c r="A13" s="1"/>
      <c r="B13" s="30">
        <v>2</v>
      </c>
      <c r="C13" s="13"/>
      <c r="D13" s="13" t="s">
        <v>47</v>
      </c>
      <c r="E13" s="13"/>
      <c r="F13" s="13" t="s">
        <v>51</v>
      </c>
      <c r="G13" s="13"/>
      <c r="H13" s="10">
        <f>'Part 2 - Income Statement'!D9/(('Part 1 - Balance Sheet'!D27+'Part 1 - Balance Sheet'!F27)/2)</f>
        <v>1.823583928339821</v>
      </c>
      <c r="I13" s="13"/>
      <c r="J13" s="10">
        <f>'Part 2 - Income Statement'!F9/(('Part 1 - Balance Sheet'!F27+'Part 1 - Balance Sheet'!H27)/2)</f>
        <v>2.2628789482448637</v>
      </c>
      <c r="K13" s="13"/>
      <c r="L13" s="10">
        <f>'Part 2 - Income Statement'!H9/(('Part 1 - Balance Sheet'!H27+'Part 1 - Balance Sheet'!J27)/2)</f>
        <v>1.9446803866907529</v>
      </c>
      <c r="M13" s="15"/>
      <c r="N13" s="1"/>
      <c r="O13" s="1"/>
      <c r="P13" s="40" t="s">
        <v>54</v>
      </c>
      <c r="Q13" s="1"/>
    </row>
    <row r="14" spans="1:20">
      <c r="A14" s="1"/>
      <c r="B14" s="30">
        <v>3</v>
      </c>
      <c r="C14" s="13"/>
      <c r="D14" s="13" t="s">
        <v>142</v>
      </c>
      <c r="E14" s="13"/>
      <c r="F14" s="13" t="s">
        <v>51</v>
      </c>
      <c r="G14" s="13"/>
      <c r="H14" s="12">
        <f>(('Part 1 - Balance Sheet'!D27+'Part 1 - Balance Sheet'!F27)/2)/(('Part 1 - Balance Sheet'!O32+'Part 1 - Balance Sheet'!Q32)/2)</f>
        <v>2.3668522478115448</v>
      </c>
      <c r="I14" s="33"/>
      <c r="J14" s="12">
        <f>(('Part 1 - Balance Sheet'!F27+'Part 1 - Balance Sheet'!H27)/2)/(('Part 1 - Balance Sheet'!Q32+'Part 1 - Balance Sheet'!S32)/2)</f>
        <v>2.3068313663904743</v>
      </c>
      <c r="K14" s="33"/>
      <c r="L14" s="12">
        <f>(('Part 1 - Balance Sheet'!H27+'Part 1 - Balance Sheet'!J27)/2)/(('Part 1 - Balance Sheet'!S32+'Part 1 - Balance Sheet'!U32)/2)</f>
        <v>1.9656278862807597</v>
      </c>
      <c r="M14" s="14"/>
      <c r="N14" s="1"/>
      <c r="O14" s="1"/>
      <c r="P14" s="40" t="s">
        <v>143</v>
      </c>
      <c r="Q14" s="1"/>
    </row>
    <row r="15" spans="1:20">
      <c r="A15" s="1"/>
      <c r="B15" s="34"/>
      <c r="C15" s="35"/>
      <c r="D15" s="36"/>
      <c r="E15" s="36"/>
      <c r="F15" s="36"/>
      <c r="G15" s="36"/>
      <c r="H15" s="36"/>
      <c r="I15" s="36"/>
      <c r="J15" s="36"/>
      <c r="K15" s="36"/>
      <c r="L15" s="36"/>
      <c r="M15" s="37"/>
      <c r="N15" s="1"/>
      <c r="O15" s="1"/>
      <c r="P15" s="41"/>
      <c r="Q15" s="1"/>
    </row>
    <row r="16" spans="1:20" ht="30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</sheetData>
  <mergeCells count="2">
    <mergeCell ref="D1:M1"/>
    <mergeCell ref="D3:M3"/>
  </mergeCells>
  <pageMargins left="0.7" right="0.7" top="0.75" bottom="0.75" header="0.3" footer="0.3"/>
  <headerFooter>
    <oddHeader>&amp;C&amp;"Calibri"&amp;12&amp;KEEDC00 RMIT Classification: Trusted&amp;1#_x000D_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Part 1 - Balance Sheet</vt:lpstr>
      <vt:lpstr>Part 2 - Income Statement</vt:lpstr>
      <vt:lpstr>Part 3 - Cashflow Statement</vt:lpstr>
      <vt:lpstr>Part 4 -Ratio Calculations </vt:lpstr>
      <vt:lpstr>Part 5 - DuPont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Nhung Le</dc:creator>
  <cp:lastModifiedBy>patrice</cp:lastModifiedBy>
  <dcterms:created xsi:type="dcterms:W3CDTF">2018-11-28T10:44:22Z</dcterms:created>
  <dcterms:modified xsi:type="dcterms:W3CDTF">2022-04-04T23:38:45Z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c3d088b-6243-4963-a2e2-8b321ab7f8fc_Enabled">
    <vt:lpwstr>true</vt:lpwstr>
  </property>
  <property fmtid="{D5CDD505-2E9C-101B-9397-08002B2CF9AE}" pid="3" name="MSIP_Label_8c3d088b-6243-4963-a2e2-8b321ab7f8fc_SetDate">
    <vt:lpwstr>2021-07-09T22:47:26Z</vt:lpwstr>
  </property>
  <property fmtid="{D5CDD505-2E9C-101B-9397-08002B2CF9AE}" pid="4" name="MSIP_Label_8c3d088b-6243-4963-a2e2-8b321ab7f8fc_Method">
    <vt:lpwstr>Privileged</vt:lpwstr>
  </property>
  <property fmtid="{D5CDD505-2E9C-101B-9397-08002B2CF9AE}" pid="5" name="MSIP_Label_8c3d088b-6243-4963-a2e2-8b321ab7f8fc_Name">
    <vt:lpwstr>Trusted</vt:lpwstr>
  </property>
  <property fmtid="{D5CDD505-2E9C-101B-9397-08002B2CF9AE}" pid="6" name="MSIP_Label_8c3d088b-6243-4963-a2e2-8b321ab7f8fc_SiteId">
    <vt:lpwstr>d1323671-cdbe-4417-b4d4-bdb24b51316b</vt:lpwstr>
  </property>
  <property fmtid="{D5CDD505-2E9C-101B-9397-08002B2CF9AE}" pid="7" name="MSIP_Label_8c3d088b-6243-4963-a2e2-8b321ab7f8fc_ActionId">
    <vt:lpwstr>d1e81883-0668-45fc-917b-d40f66abedc4</vt:lpwstr>
  </property>
  <property fmtid="{D5CDD505-2E9C-101B-9397-08002B2CF9AE}" pid="8" name="MSIP_Label_8c3d088b-6243-4963-a2e2-8b321ab7f8fc_ContentBits">
    <vt:lpwstr>1</vt:lpwstr>
  </property>
</Properties>
</file>