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/>
  <mc:AlternateContent xmlns:mc="http://schemas.openxmlformats.org/markup-compatibility/2006">
    <mc:Choice Requires="x15">
      <x15ac:absPath xmlns:x15ac="http://schemas.microsoft.com/office/spreadsheetml/2010/11/ac" url="/Users/klaireng/Dropbox/Mac/Desktop/Assignments/"/>
    </mc:Choice>
  </mc:AlternateContent>
  <xr:revisionPtr revIDLastSave="0" documentId="13_ncr:1_{99BE569B-8DE7-CD42-8A97-3B5544F6F53D}" xr6:coauthVersionLast="47" xr6:coauthVersionMax="47" xr10:uidLastSave="{00000000-0000-0000-0000-000000000000}"/>
  <bookViews>
    <workbookView xWindow="3580" yWindow="520" windowWidth="30180" windowHeight="16100" activeTab="1" xr2:uid="{00000000-000D-0000-FFFF-FFFF00000000}"/>
  </bookViews>
  <sheets>
    <sheet name="Case 1 &gt;&gt;&gt;" sheetId="8" r:id="rId1"/>
    <sheet name="Case 1 - Financials" sheetId="1" r:id="rId2"/>
    <sheet name="Case 1 - Listed Peers" sheetId="16" r:id="rId3"/>
    <sheet name="Case 1 - CompTrans" sheetId="3" r:id="rId4"/>
    <sheet name="Case 1 - Football Field" sheetId="4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CIQWBGuid" localSheetId="2" hidden="1">"Standardised Comp Model.xlsx"</definedName>
    <definedName name="CIQWBGuid" hidden="1">"74689c9f-1ce2-4f0d-958e-651bdd8350fc"</definedName>
    <definedName name="IQ_ADDIN" hidden="1">"AUTO"</definedName>
    <definedName name="IQ_BV_ACT_OR_EST_REUT" hidden="1">"c5471"</definedName>
    <definedName name="IQ_BV_ACT_OR_EST_THOM" hidden="1">"c5308"</definedName>
    <definedName name="IQ_BV_EST_REUT" hidden="1">"c5403"</definedName>
    <definedName name="IQ_BV_EST_THOM" hidden="1">"c5147"</definedName>
    <definedName name="IQ_BV_HIGH_EST_REUT" hidden="1">"c5405"</definedName>
    <definedName name="IQ_BV_HIGH_EST_THOM" hidden="1">"c5149"</definedName>
    <definedName name="IQ_BV_LOW_EST_REUT" hidden="1">"c5406"</definedName>
    <definedName name="IQ_BV_LOW_EST_THOM" hidden="1">"c5150"</definedName>
    <definedName name="IQ_BV_MEDIAN_EST_REUT" hidden="1">"c5404"</definedName>
    <definedName name="IQ_BV_MEDIAN_EST_THOM" hidden="1">"c5148"</definedName>
    <definedName name="IQ_BV_NUM_EST_REUT" hidden="1">"c5407"</definedName>
    <definedName name="IQ_BV_NUM_EST_THOM" hidden="1">"c5151"</definedName>
    <definedName name="IQ_BV_STDDEV_EST_REUT" hidden="1">"c5408"</definedName>
    <definedName name="IQ_BV_STDDEV_EST_THOM" hidden="1">"c5152"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EST_ACT_BV_REUT" hidden="1">"c5409"</definedName>
    <definedName name="IQ_EST_ACT_BV_THOM" hidden="1">"c5153"</definedName>
    <definedName name="IQ_EST_BV_DIFF_REUT" hidden="1">"c5433"</definedName>
    <definedName name="IQ_EST_BV_DIFF_THOM" hidden="1">"c5204"</definedName>
    <definedName name="IQ_EST_BV_SURPRISE_PERCENT_REUT" hidden="1">"c5434"</definedName>
    <definedName name="IQ_EST_BV_SURPRISE_PERCENT_THOM" hidden="1">"c5205"</definedName>
    <definedName name="IQ_EST_NUM_BUY_REUT" hidden="1">"c3869"</definedName>
    <definedName name="IQ_EST_NUM_BUY_THOM" hidden="1">"c5165"</definedName>
    <definedName name="IQ_EST_NUM_HOLD_REUT" hidden="1">"c3871"</definedName>
    <definedName name="IQ_EST_NUM_HOLD_THOM" hidden="1">"c5167"</definedName>
    <definedName name="IQ_EST_NUM_OUTPERFORM_REUT" hidden="1">"c3870"</definedName>
    <definedName name="IQ_EST_NUM_OUTPERFORM_THOM" hidden="1">"c5166"</definedName>
    <definedName name="IQ_EST_NUM_SELL_REUT" hidden="1">"c3873"</definedName>
    <definedName name="IQ_EST_NUM_SELL_THOM" hidden="1">"c5169"</definedName>
    <definedName name="IQ_EST_NUM_UNDERPERFORM_REUT" hidden="1">"c3872"</definedName>
    <definedName name="IQ_EST_NUM_UNDERPERFORM_THOM" hidden="1">"c5168"</definedName>
    <definedName name="IQ_EXPENSE_CODE_" hidden="1">"019802400"</definedName>
    <definedName name="IQ_FH">100000</definedName>
    <definedName name="IQ_FIN_DIV_CURRENT_PORT_DEBT_TOTAL" hidden="1">"c5524"</definedName>
    <definedName name="IQ_FIN_DIV_CURRENT_PORT_LEASES_TOTAL" hidden="1">"c5523"</definedName>
    <definedName name="IQ_FIN_DIV_DEBT_LT_TOTAL" hidden="1">"c5526"</definedName>
    <definedName name="IQ_FIN_DIV_LEASES_LT_TOTAL" hidden="1">"c5525"</definedName>
    <definedName name="IQ_FIN_DIV_NOTES_PAY_TOTAL" hidden="1">"c5522"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"06/25/2019 14:34:32"</definedName>
    <definedName name="IQ_NAV_ACT_OR_EST" hidden="1">"c2225"</definedName>
    <definedName name="IQ_NTM">6000</definedName>
    <definedName name="IQ_OPENED55" hidden="1">1</definedName>
    <definedName name="IQ_PRIMARY_EPS_TYPE_THOM" hidden="1">"c5297"</definedName>
    <definedName name="IQ_QTD" hidden="1">750000</definedName>
    <definedName name="IQ_SHAREOUTSTANDING" hidden="1">"c1347"</definedName>
    <definedName name="IQ_TODAY" hidden="1">0</definedName>
    <definedName name="IQ_WEEK">50000</definedName>
    <definedName name="IQ_YTD">3000</definedName>
    <definedName name="IQ_YTDMONTH" hidden="1">130000</definedName>
    <definedName name="IQRCustomIndexX10" hidden="1">#REF!</definedName>
    <definedName name="IQRIndexDataA13" hidden="1">#REF!</definedName>
    <definedName name="IQRIndexDataMultiplesA13" hidden="1">'[1]Index Data (Multiples)'!$A$14:$A$274</definedName>
    <definedName name="IQRMultiplesF13" localSheetId="2" hidden="1">[1]Multiples!$F$14:$F$274</definedName>
    <definedName name="IQRMultiplesF13" hidden="1">[2]Multiples!$F$14:$F$669</definedName>
    <definedName name="IQRSheet1B6" hidden="1">[3]Sheet1!$B$7:$B$91</definedName>
    <definedName name="IQRSheet1C6" hidden="1">[3]Sheet1!$C$7:$C$91</definedName>
    <definedName name="IQRSheet1P4" hidden="1">#REF!</definedName>
    <definedName name="IQRSheet1Q4" hidden="1">#REF!</definedName>
    <definedName name="IQRSheet1R4" hidden="1">#REF!</definedName>
    <definedName name="IQRSheet1S4" hidden="1">#REF!</definedName>
    <definedName name="IQRSheet1T4" hidden="1">#REF!</definedName>
    <definedName name="IQRSheet2A10" hidden="1">#REF!</definedName>
    <definedName name="IQRSheet2A11" hidden="1">#REF!</definedName>
    <definedName name="IQRSheet2A12" hidden="1">#REF!</definedName>
    <definedName name="IQRTESTB1" hidden="1">#REF!</definedName>
    <definedName name="IQRTESTB14" hidden="1">#REF!</definedName>
    <definedName name="IQRTESTB21" hidden="1">#REF!</definedName>
    <definedName name="IQRTESTB28" hidden="1">#REF!</definedName>
    <definedName name="IQRTESTB35" hidden="1">#REF!</definedName>
    <definedName name="IQRTESTB42" hidden="1">#REF!</definedName>
    <definedName name="IQRTESTB49" hidden="1">#REF!</definedName>
    <definedName name="IQRTESTB56" hidden="1">#REF!</definedName>
    <definedName name="IQRTESTB63" hidden="1">#REF!</definedName>
    <definedName name="IQRTESTB70" hidden="1">#REF!</definedName>
    <definedName name="IQRTESTB77" hidden="1">#REF!</definedName>
    <definedName name="IQRTESTB8" hidden="1">#REF!</definedName>
    <definedName name="IQRTESTB84" hidden="1">#REF!</definedName>
    <definedName name="IQRTESTC1" hidden="1">#REF!</definedName>
    <definedName name="IQRTESTC14" hidden="1">#REF!</definedName>
    <definedName name="IQRTESTC21" hidden="1">#REF!</definedName>
    <definedName name="IQRTESTC28" hidden="1">#REF!</definedName>
    <definedName name="IQRTESTC35" hidden="1">#REF!</definedName>
    <definedName name="IQRTESTC42" hidden="1">#REF!</definedName>
    <definedName name="IQRTESTC49" hidden="1">#REF!</definedName>
    <definedName name="IQRTESTC56" hidden="1">#REF!</definedName>
    <definedName name="IQRTESTC63" hidden="1">#REF!</definedName>
    <definedName name="IQRTESTC70" hidden="1">#REF!</definedName>
    <definedName name="IQRTESTC77" hidden="1">#REF!</definedName>
    <definedName name="IQRTESTC8" hidden="1">#REF!</definedName>
    <definedName name="IQRTESTC84" hidden="1">#REF!</definedName>
    <definedName name="IQRTESTD1" hidden="1">#REF!</definedName>
    <definedName name="IQRTESTD14" hidden="1">#REF!</definedName>
    <definedName name="IQRTESTD15" hidden="1">#REF!</definedName>
    <definedName name="IQRTESTD21" hidden="1">#REF!</definedName>
    <definedName name="IQRTESTD22" hidden="1">#REF!</definedName>
    <definedName name="IQRTESTD28" hidden="1">#REF!</definedName>
    <definedName name="IQRTESTD29" hidden="1">#REF!</definedName>
    <definedName name="IQRTESTD35" hidden="1">#REF!</definedName>
    <definedName name="IQRTESTD36" hidden="1">#REF!</definedName>
    <definedName name="IQRTESTD42" hidden="1">#REF!</definedName>
    <definedName name="IQRTESTD43" hidden="1">#REF!</definedName>
    <definedName name="IQRTESTD49" hidden="1">#REF!</definedName>
    <definedName name="IQRTESTD50" hidden="1">#REF!</definedName>
    <definedName name="IQRTESTD56" hidden="1">#REF!</definedName>
    <definedName name="IQRTESTD57" hidden="1">#REF!</definedName>
    <definedName name="IQRTESTD63" hidden="1">#REF!</definedName>
    <definedName name="IQRTESTD64" hidden="1">#REF!</definedName>
    <definedName name="IQRTESTD70" hidden="1">#REF!</definedName>
    <definedName name="IQRTESTD71" hidden="1">#REF!</definedName>
    <definedName name="IQRTESTD77" hidden="1">#REF!</definedName>
    <definedName name="IQRTESTD78" hidden="1">#REF!</definedName>
    <definedName name="IQRTESTD8" hidden="1">#REF!</definedName>
    <definedName name="IQRTESTD84" hidden="1">#REF!</definedName>
    <definedName name="IQRTESTD85" hidden="1">#REF!</definedName>
    <definedName name="IQRX10" hidden="1">"$X$11:$X$114"</definedName>
    <definedName name="Multiple_Values">INDIRECT([1]Multiples!$E$11)</definedName>
    <definedName name="SPWS_WBID">"5180E2D2-E5E8-46EE-ABB4-F02E3118D086"</definedName>
    <definedName name="TickerLi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4" l="1"/>
  <c r="E11" i="4"/>
  <c r="AC29" i="16"/>
  <c r="AD29" i="16"/>
  <c r="AE29" i="16"/>
  <c r="AF29" i="16"/>
  <c r="AG29" i="16"/>
  <c r="AH29" i="16"/>
  <c r="AI29" i="16"/>
  <c r="AJ29" i="16"/>
  <c r="AK29" i="16"/>
  <c r="AL29" i="16"/>
  <c r="AB29" i="16"/>
  <c r="AC28" i="16"/>
  <c r="AD28" i="16"/>
  <c r="AE28" i="16"/>
  <c r="AF28" i="16"/>
  <c r="AG28" i="16"/>
  <c r="AH28" i="16"/>
  <c r="AI28" i="16"/>
  <c r="AJ28" i="16"/>
  <c r="AK28" i="16"/>
  <c r="AL28" i="16"/>
  <c r="AB28" i="16"/>
  <c r="J29" i="16"/>
  <c r="K29" i="16"/>
  <c r="L29" i="16"/>
  <c r="M29" i="16"/>
  <c r="N29" i="16"/>
  <c r="O29" i="16"/>
  <c r="P29" i="16"/>
  <c r="Q29" i="16"/>
  <c r="R29" i="16"/>
  <c r="S29" i="16"/>
  <c r="I29" i="16"/>
  <c r="J28" i="16"/>
  <c r="K28" i="16"/>
  <c r="L28" i="16"/>
  <c r="M28" i="16"/>
  <c r="N28" i="16"/>
  <c r="O28" i="16"/>
  <c r="P28" i="16"/>
  <c r="Q28" i="16"/>
  <c r="R28" i="16"/>
  <c r="S28" i="16"/>
  <c r="I28" i="16"/>
  <c r="E19" i="1"/>
  <c r="F16" i="1"/>
  <c r="E16" i="1"/>
  <c r="L12" i="4"/>
  <c r="I10" i="4"/>
  <c r="H10" i="4" s="1"/>
  <c r="G10" i="4"/>
  <c r="G19" i="1"/>
  <c r="J19" i="1"/>
  <c r="I19" i="1"/>
  <c r="F19" i="1"/>
  <c r="J15" i="1"/>
  <c r="J21" i="1" s="1"/>
  <c r="J22" i="1" s="1"/>
  <c r="I15" i="1"/>
  <c r="I21" i="1" s="1"/>
  <c r="I22" i="1" s="1"/>
  <c r="E15" i="1"/>
  <c r="E21" i="1" s="1"/>
  <c r="E22" i="1" s="1"/>
  <c r="D13" i="1"/>
  <c r="J11" i="1"/>
  <c r="G11" i="1"/>
  <c r="F11" i="1"/>
  <c r="I11" i="1"/>
  <c r="H11" i="1"/>
  <c r="E10" i="4"/>
  <c r="F15" i="1"/>
  <c r="E11" i="1"/>
  <c r="F21" i="1" l="1"/>
  <c r="F22" i="1" s="1"/>
  <c r="M10" i="4"/>
  <c r="E12" i="4"/>
  <c r="G15" i="1"/>
  <c r="I16" i="1"/>
  <c r="H15" i="1"/>
  <c r="J16" i="1"/>
  <c r="H19" i="1"/>
  <c r="L11" i="4" l="1"/>
  <c r="L10" i="4"/>
  <c r="I12" i="4"/>
  <c r="G12" i="4"/>
  <c r="G16" i="1"/>
  <c r="G21" i="1"/>
  <c r="G22" i="1" s="1"/>
  <c r="H21" i="1"/>
  <c r="H22" i="1" s="1"/>
  <c r="H16" i="1"/>
  <c r="H12" i="4" l="1"/>
</calcChain>
</file>

<file path=xl/sharedStrings.xml><?xml version="1.0" encoding="utf-8"?>
<sst xmlns="http://schemas.openxmlformats.org/spreadsheetml/2006/main" count="296" uniqueCount="135">
  <si>
    <t>Valuation Workshop</t>
  </si>
  <si>
    <t>Profit &amp; loss</t>
  </si>
  <si>
    <t>y/e 31 December</t>
  </si>
  <si>
    <t>FY19</t>
  </si>
  <si>
    <t>FY20</t>
  </si>
  <si>
    <t>FY21</t>
  </si>
  <si>
    <t>£'m</t>
  </si>
  <si>
    <t>Actual</t>
  </si>
  <si>
    <t>Budget</t>
  </si>
  <si>
    <t>Forecast</t>
  </si>
  <si>
    <t>Revenue</t>
  </si>
  <si>
    <t>% growth</t>
  </si>
  <si>
    <t>Gross profit</t>
  </si>
  <si>
    <t>Gross margin</t>
  </si>
  <si>
    <t>Total overheads</t>
  </si>
  <si>
    <t>as a % of revenue</t>
  </si>
  <si>
    <t>EBITDA</t>
  </si>
  <si>
    <t>EBITDA margin</t>
  </si>
  <si>
    <t>Outputs - Valuation Metrics</t>
  </si>
  <si>
    <t>Outputs - Operating Metrics</t>
  </si>
  <si>
    <t>All checks are OK</t>
  </si>
  <si>
    <t>Company name</t>
  </si>
  <si>
    <t>Share price</t>
  </si>
  <si>
    <t>Market cap</t>
  </si>
  <si>
    <t>Enterprise value</t>
  </si>
  <si>
    <t>EV / Revenue</t>
  </si>
  <si>
    <t>EV / EBITDA</t>
  </si>
  <si>
    <t>P/E</t>
  </si>
  <si>
    <t>Revenue growth</t>
  </si>
  <si>
    <t>EBITDA growth</t>
  </si>
  <si>
    <t>GBP</t>
  </si>
  <si>
    <t>GBP'm</t>
  </si>
  <si>
    <t>IT Consultancy</t>
  </si>
  <si>
    <t>Mean</t>
  </si>
  <si>
    <t>Median</t>
  </si>
  <si>
    <t>Target</t>
  </si>
  <si>
    <t>Chart Data</t>
  </si>
  <si>
    <t>Football field</t>
  </si>
  <si>
    <t>Enterprise Value (£'m)</t>
  </si>
  <si>
    <t>Metric</t>
  </si>
  <si>
    <t>Low</t>
  </si>
  <si>
    <t>Var.</t>
  </si>
  <si>
    <t>High</t>
  </si>
  <si>
    <t>Listed peers</t>
  </si>
  <si>
    <t>Comparable transactions</t>
  </si>
  <si>
    <t>Investor returns</t>
  </si>
  <si>
    <t>FY22</t>
  </si>
  <si>
    <t>FY23</t>
  </si>
  <si>
    <t>Five9</t>
  </si>
  <si>
    <t>Salesforce</t>
  </si>
  <si>
    <t>MuleSoft</t>
  </si>
  <si>
    <t>Acquirer</t>
  </si>
  <si>
    <t>Salesforce / MuleSoft</t>
  </si>
  <si>
    <t>FY24</t>
  </si>
  <si>
    <t>Gravity Road</t>
  </si>
  <si>
    <t>Amplitude</t>
  </si>
  <si>
    <t>AppFolio</t>
  </si>
  <si>
    <t>Clarizen</t>
  </si>
  <si>
    <t>Datadog</t>
  </si>
  <si>
    <t>Domo</t>
  </si>
  <si>
    <t>Elastic</t>
  </si>
  <si>
    <t>Fivetran</t>
  </si>
  <si>
    <t>Looker</t>
  </si>
  <si>
    <t>MongoDB</t>
  </si>
  <si>
    <t>New Relic</t>
  </si>
  <si>
    <t>Okta</t>
  </si>
  <si>
    <t>PagerDuty</t>
  </si>
  <si>
    <t>Palo Alto Networks</t>
  </si>
  <si>
    <t>Snowflake</t>
  </si>
  <si>
    <t>Zoom Video Communications</t>
  </si>
  <si>
    <t>-</t>
  </si>
  <si>
    <t>Company</t>
  </si>
  <si>
    <t>Dec-22 Revenue multiple</t>
  </si>
  <si>
    <t>Dec-20-22 Revenue CAGR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</si>
  <si>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</si>
  <si>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</si>
  <si>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</si>
  <si>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</si>
  <si>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</si>
  <si>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</si>
  <si>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</si>
  <si>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</si>
  <si>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</si>
  <si>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</si>
  <si>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</si>
  <si>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</si>
  <si>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</si>
  <si>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</si>
  <si>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</si>
  <si>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</si>
  <si>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</si>
  <si>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</si>
  <si>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</si>
  <si>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</si>
  <si>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</si>
  <si>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</si>
  <si>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</si>
  <si>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</si>
  <si>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</si>
  <si>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</si>
  <si>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Dec-20-22 Revenue CAGR</t>
  </si>
  <si>
    <t>Residuals</t>
  </si>
  <si>
    <t>LTM Revenue Multiple</t>
  </si>
  <si>
    <t>Transaction Date</t>
  </si>
  <si>
    <t>Target Company</t>
  </si>
  <si>
    <t>Google</t>
  </si>
  <si>
    <t>Auth0</t>
  </si>
  <si>
    <t>Segment</t>
  </si>
  <si>
    <t>Sqreen</t>
  </si>
  <si>
    <t>Demisto</t>
  </si>
  <si>
    <t>Opsgenie</t>
  </si>
  <si>
    <t>Beats</t>
  </si>
  <si>
    <t>Realm</t>
  </si>
  <si>
    <t>Buildium</t>
  </si>
  <si>
    <t>Crelate</t>
  </si>
  <si>
    <t>OnSIP</t>
  </si>
  <si>
    <t>Google / Looker</t>
  </si>
  <si>
    <t>Okta / Auth0</t>
  </si>
  <si>
    <t>Snowflake / Fivetran</t>
  </si>
  <si>
    <t>Amplitude / Segment</t>
  </si>
  <si>
    <t>Datadog / Sqreen</t>
  </si>
  <si>
    <t>Palo Alto Networks / Demisto</t>
  </si>
  <si>
    <t>PagerDuty / Opsgenie</t>
  </si>
  <si>
    <t>Zoom / Five9</t>
  </si>
  <si>
    <t>New Relic / PagerDuty</t>
  </si>
  <si>
    <t>Elastic / Beats</t>
  </si>
  <si>
    <t>Domo / Looker</t>
  </si>
  <si>
    <t>MongoDB / Realm</t>
  </si>
  <si>
    <t>AppFolio / Buildium</t>
  </si>
  <si>
    <t>Clarizen / Crelate</t>
  </si>
  <si>
    <t>Zoom / OnSIP</t>
  </si>
  <si>
    <t>Comparable transactions - All relevant deals with disclosed metrics: 2020 - 2022</t>
  </si>
  <si>
    <t>25x</t>
  </si>
  <si>
    <t>15.29x</t>
  </si>
  <si>
    <t>9.7x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</si>
</sst>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_-;\-* #,##0.0_-;_-* &quot;-&quot;??_-;_-@_-"/>
    <numFmt numFmtId="165" formatCode="_-* #,##0_-;\-* #,##0_-;_-* &quot;-&quot;??_-;_-@_-"/>
    <numFmt numFmtId="166" formatCode="_-* #,##0%_-;\(#,##0\)%_-;_-* &quot;-&quot;??_-;_-@_-"/>
    <numFmt numFmtId="170" formatCode="[$-409]d\-mmm\-yy;@"/>
    <numFmt numFmtId="171" formatCode="#,##0_-;\(#,##0\)_-;_-* &quot;-&quot;??_-;_-@_-"/>
    <numFmt numFmtId="172" formatCode="_-* #,##0.00_-;\-* #,##0.00_-;_-* &quot;-&quot;??_-;_-@_-"/>
    <numFmt numFmtId="174" formatCode="_-* #,##0.0\x_-;\(#,##0.0\)\x_-;_-* &quot;-&quot;??_-;_-@_-"/>
    <numFmt numFmtId="175" formatCode="#,##0.0%_-;\(#,##0.0\)%_-;_-* &quot;-&quot;??_-;_-@_-"/>
    <numFmt numFmtId="176" formatCode="_-* #,##0.0_-;\(#,##0.0\)_-;_-* &quot;-&quot;??_-;_-@_-"/>
    <numFmt numFmtId="177" formatCode="[$-409]mmm\-yy;@"/>
    <numFmt numFmtId="178" formatCode="#,##0.0\x_-;\(#,##0.0\)\x_-;_-* &quot;-&quot;??_-;_-@_-"/>
    <numFmt numFmtId="179" formatCode="#,##0;\(#,##0\);_-* &quot;-&quot;??_-;_-@_-"/>
    <numFmt numFmtId="180" formatCode="_-* #,##0_-;\(#,##0\)_-;_-* &quot;-&quot;??_-;_-@_-"/>
    <numFmt numFmtId="183" formatCode="dd\-mmm"/>
  </numFmts>
  <fonts count="17" x14ac:knownFonts="1">
    <font>
      <sz val="11"/>
      <color theme="1"/>
      <name val="Century Gothic"/>
      <charset val="134"/>
    </font>
    <font>
      <b/>
      <sz val="11"/>
      <color theme="1"/>
      <name val="Century Gothic"/>
      <family val="1"/>
    </font>
    <font>
      <b/>
      <sz val="10"/>
      <color theme="0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i/>
      <sz val="10"/>
      <color theme="1"/>
      <name val="Century Gothic"/>
      <family val="1"/>
    </font>
    <font>
      <sz val="9"/>
      <color theme="1"/>
      <name val="Century Gothic"/>
      <family val="1"/>
    </font>
    <font>
      <b/>
      <sz val="14"/>
      <color theme="1"/>
      <name val="Century Gothic"/>
      <family val="1"/>
    </font>
    <font>
      <b/>
      <sz val="9"/>
      <color theme="0"/>
      <name val="Century Gothic"/>
      <family val="1"/>
    </font>
    <font>
      <b/>
      <u/>
      <sz val="9"/>
      <color theme="1"/>
      <name val="Century Gothic"/>
      <family val="1"/>
    </font>
    <font>
      <sz val="8"/>
      <name val="Century Gothic"/>
      <family val="1"/>
    </font>
    <font>
      <b/>
      <sz val="9"/>
      <color theme="1"/>
      <name val="Century Gothic"/>
      <family val="1"/>
    </font>
    <font>
      <sz val="8"/>
      <color theme="1"/>
      <name val="Century Gothic"/>
      <family val="1"/>
    </font>
    <font>
      <sz val="10"/>
      <name val="Arial"/>
      <family val="2"/>
    </font>
    <font>
      <sz val="10"/>
      <color theme="1"/>
      <name val="Arial"/>
      <family val="2"/>
    </font>
    <font>
      <i/>
      <sz val="11"/>
      <color theme="1"/>
      <name val="Century Gothic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B243C"/>
        <bgColor indexed="64"/>
      </patternFill>
    </fill>
    <fill>
      <patternFill patternType="solid">
        <fgColor theme="0" tint="-0.149967955565050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BB243C"/>
      </left>
      <right style="thin">
        <color rgb="FFBB243C"/>
      </right>
      <top style="thin">
        <color rgb="FFBB243C"/>
      </top>
      <bottom style="thin">
        <color rgb="FFBB243C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BB243C"/>
      </left>
      <right style="thin">
        <color rgb="FFBB243C"/>
      </right>
      <top style="thin">
        <color rgb="FFBB243C"/>
      </top>
      <bottom style="thin">
        <color theme="0"/>
      </bottom>
      <diagonal/>
    </border>
    <border>
      <left style="thin">
        <color rgb="FFBB243C"/>
      </left>
      <right style="thin">
        <color rgb="FFBB243C"/>
      </right>
      <top/>
      <bottom style="thin">
        <color rgb="FFBB243C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172" fontId="3" fillId="0" borderId="0" applyFont="0" applyFill="0" applyBorder="0" applyAlignment="0" applyProtection="0"/>
    <xf numFmtId="0" fontId="3" fillId="0" borderId="0"/>
  </cellStyleXfs>
  <cellXfs count="87">
    <xf numFmtId="0" fontId="0" fillId="0" borderId="0" xfId="0"/>
    <xf numFmtId="0" fontId="1" fillId="0" borderId="0" xfId="0" applyFont="1"/>
    <xf numFmtId="0" fontId="2" fillId="2" borderId="0" xfId="3" applyFont="1" applyFill="1"/>
    <xf numFmtId="0" fontId="3" fillId="0" borderId="0" xfId="0" applyFont="1"/>
    <xf numFmtId="0" fontId="0" fillId="0" borderId="1" xfId="0" applyBorder="1"/>
    <xf numFmtId="0" fontId="2" fillId="2" borderId="0" xfId="3" applyFont="1" applyFill="1" applyAlignment="1">
      <alignment horizontal="right"/>
    </xf>
    <xf numFmtId="0" fontId="2" fillId="2" borderId="0" xfId="3" applyFont="1" applyFill="1" applyAlignment="1">
      <alignment horizontal="center"/>
    </xf>
    <xf numFmtId="176" fontId="3" fillId="0" borderId="0" xfId="3" applyNumberFormat="1"/>
    <xf numFmtId="174" fontId="3" fillId="0" borderId="0" xfId="3" applyNumberFormat="1"/>
    <xf numFmtId="176" fontId="3" fillId="0" borderId="0" xfId="0" applyNumberFormat="1" applyFont="1"/>
    <xf numFmtId="0" fontId="3" fillId="0" borderId="3" xfId="3" applyBorder="1"/>
    <xf numFmtId="176" fontId="3" fillId="0" borderId="2" xfId="3" applyNumberFormat="1" applyBorder="1"/>
    <xf numFmtId="0" fontId="3" fillId="0" borderId="2" xfId="3" applyBorder="1"/>
    <xf numFmtId="17" fontId="6" fillId="0" borderId="0" xfId="0" applyNumberFormat="1" applyFont="1" applyAlignment="1">
      <alignment horizontal="center"/>
    </xf>
    <xf numFmtId="17" fontId="6" fillId="0" borderId="0" xfId="0" applyNumberFormat="1" applyFont="1" applyAlignment="1">
      <alignment horizontal="left"/>
    </xf>
    <xf numFmtId="174" fontId="6" fillId="0" borderId="0" xfId="0" applyNumberFormat="1" applyFont="1"/>
    <xf numFmtId="0" fontId="7" fillId="0" borderId="2" xfId="1" applyFont="1" applyBorder="1"/>
    <xf numFmtId="0" fontId="6" fillId="0" borderId="3" xfId="3" applyFont="1" applyBorder="1" applyAlignment="1">
      <alignment horizontal="left" indent="1"/>
    </xf>
    <xf numFmtId="0" fontId="3" fillId="0" borderId="4" xfId="3" applyBorder="1"/>
    <xf numFmtId="0" fontId="3" fillId="0" borderId="6" xfId="3" applyBorder="1"/>
    <xf numFmtId="0" fontId="3" fillId="0" borderId="5" xfId="3" applyBorder="1"/>
    <xf numFmtId="0" fontId="6" fillId="2" borderId="7" xfId="1" applyFont="1" applyFill="1" applyBorder="1"/>
    <xf numFmtId="0" fontId="6" fillId="0" borderId="8" xfId="1" applyFont="1" applyBorder="1"/>
    <xf numFmtId="0" fontId="6" fillId="0" borderId="2" xfId="1" applyFont="1" applyBorder="1"/>
    <xf numFmtId="0" fontId="9" fillId="0" borderId="4" xfId="1" applyFont="1" applyBorder="1"/>
    <xf numFmtId="171" fontId="10" fillId="0" borderId="5" xfId="3" applyNumberFormat="1" applyFont="1" applyBorder="1" applyAlignment="1">
      <alignment horizontal="center"/>
    </xf>
    <xf numFmtId="0" fontId="6" fillId="0" borderId="5" xfId="1" applyFont="1" applyBorder="1"/>
    <xf numFmtId="0" fontId="6" fillId="0" borderId="4" xfId="1" applyFont="1" applyBorder="1"/>
    <xf numFmtId="0" fontId="11" fillId="3" borderId="9" xfId="1" applyFont="1" applyFill="1" applyBorder="1"/>
    <xf numFmtId="179" fontId="12" fillId="0" borderId="4" xfId="3" applyNumberFormat="1" applyFont="1" applyBorder="1" applyAlignment="1">
      <alignment horizontal="center"/>
    </xf>
    <xf numFmtId="0" fontId="8" fillId="2" borderId="7" xfId="1" applyFont="1" applyFill="1" applyBorder="1" applyAlignment="1">
      <alignment horizontal="right"/>
    </xf>
    <xf numFmtId="170" fontId="8" fillId="2" borderId="7" xfId="1" applyNumberFormat="1" applyFont="1" applyFill="1" applyBorder="1" applyAlignment="1">
      <alignment horizontal="right"/>
    </xf>
    <xf numFmtId="171" fontId="6" fillId="0" borderId="2" xfId="3" applyNumberFormat="1" applyFont="1" applyBorder="1" applyAlignment="1">
      <alignment horizontal="right"/>
    </xf>
    <xf numFmtId="0" fontId="6" fillId="3" borderId="9" xfId="1" applyFont="1" applyFill="1" applyBorder="1"/>
    <xf numFmtId="178" fontId="6" fillId="0" borderId="2" xfId="3" applyNumberFormat="1" applyFont="1" applyBorder="1" applyAlignment="1">
      <alignment horizontal="right"/>
    </xf>
    <xf numFmtId="178" fontId="11" fillId="3" borderId="9" xfId="1" applyNumberFormat="1" applyFont="1" applyFill="1" applyBorder="1"/>
    <xf numFmtId="0" fontId="6" fillId="0" borderId="12" xfId="1" applyFont="1" applyBorder="1"/>
    <xf numFmtId="0" fontId="12" fillId="0" borderId="13" xfId="3" applyFont="1" applyBorder="1"/>
    <xf numFmtId="0" fontId="6" fillId="0" borderId="14" xfId="1" applyFont="1" applyBorder="1"/>
    <xf numFmtId="0" fontId="12" fillId="0" borderId="12" xfId="3" applyFont="1" applyBorder="1"/>
    <xf numFmtId="175" fontId="11" fillId="3" borderId="9" xfId="3" applyNumberFormat="1" applyFont="1" applyFill="1" applyBorder="1" applyAlignment="1">
      <alignment horizontal="right"/>
    </xf>
    <xf numFmtId="0" fontId="3" fillId="0" borderId="2" xfId="3" applyBorder="1" applyAlignment="1">
      <alignment horizontal="right"/>
    </xf>
    <xf numFmtId="0" fontId="3" fillId="0" borderId="12" xfId="3" applyBorder="1"/>
    <xf numFmtId="0" fontId="4" fillId="0" borderId="2" xfId="3" applyFont="1" applyBorder="1"/>
    <xf numFmtId="0" fontId="3" fillId="0" borderId="2" xfId="3" applyBorder="1" applyAlignment="1">
      <alignment horizontal="left" indent="1"/>
    </xf>
    <xf numFmtId="0" fontId="5" fillId="0" borderId="2" xfId="3" applyFont="1" applyBorder="1"/>
    <xf numFmtId="0" fontId="5" fillId="0" borderId="15" xfId="3" applyFont="1" applyBorder="1"/>
    <xf numFmtId="1" fontId="2" fillId="2" borderId="0" xfId="3" applyNumberFormat="1" applyFont="1" applyFill="1" applyAlignment="1">
      <alignment horizontal="right"/>
    </xf>
    <xf numFmtId="1" fontId="3" fillId="0" borderId="2" xfId="3" applyNumberFormat="1" applyBorder="1"/>
    <xf numFmtId="1" fontId="3" fillId="0" borderId="5" xfId="3" applyNumberFormat="1" applyBorder="1"/>
    <xf numFmtId="1" fontId="3" fillId="0" borderId="12" xfId="3" applyNumberFormat="1" applyBorder="1"/>
    <xf numFmtId="176" fontId="4" fillId="0" borderId="8" xfId="3" applyNumberFormat="1" applyFont="1" applyBorder="1"/>
    <xf numFmtId="166" fontId="5" fillId="0" borderId="2" xfId="3" applyNumberFormat="1" applyFont="1" applyBorder="1" applyAlignment="1">
      <alignment horizontal="right"/>
    </xf>
    <xf numFmtId="180" fontId="3" fillId="0" borderId="2" xfId="3" applyNumberFormat="1" applyBorder="1"/>
    <xf numFmtId="180" fontId="3" fillId="0" borderId="5" xfId="3" applyNumberFormat="1" applyBorder="1"/>
    <xf numFmtId="180" fontId="3" fillId="0" borderId="12" xfId="3" applyNumberFormat="1" applyBorder="1"/>
    <xf numFmtId="180" fontId="3" fillId="0" borderId="15" xfId="2" applyNumberFormat="1" applyFont="1" applyBorder="1"/>
    <xf numFmtId="180" fontId="3" fillId="0" borderId="16" xfId="2" applyNumberFormat="1" applyFont="1" applyBorder="1"/>
    <xf numFmtId="180" fontId="3" fillId="0" borderId="17" xfId="2" applyNumberFormat="1" applyFont="1" applyBorder="1"/>
    <xf numFmtId="166" fontId="5" fillId="0" borderId="2" xfId="3" applyNumberFormat="1" applyFont="1" applyBorder="1"/>
    <xf numFmtId="166" fontId="5" fillId="0" borderId="15" xfId="3" applyNumberFormat="1" applyFont="1" applyBorder="1"/>
    <xf numFmtId="166" fontId="5" fillId="0" borderId="16" xfId="3" applyNumberFormat="1" applyFont="1" applyBorder="1"/>
    <xf numFmtId="166" fontId="5" fillId="0" borderId="17" xfId="3" applyNumberFormat="1" applyFont="1" applyBorder="1"/>
    <xf numFmtId="165" fontId="3" fillId="0" borderId="15" xfId="2" applyNumberFormat="1" applyFont="1" applyBorder="1"/>
    <xf numFmtId="164" fontId="0" fillId="0" borderId="0" xfId="0" applyNumberFormat="1"/>
    <xf numFmtId="0" fontId="12" fillId="0" borderId="18" xfId="3" applyFont="1" applyBorder="1"/>
    <xf numFmtId="0" fontId="3" fillId="0" borderId="8" xfId="3" applyBorder="1"/>
    <xf numFmtId="166" fontId="5" fillId="0" borderId="5" xfId="3" applyNumberFormat="1" applyFont="1" applyBorder="1"/>
    <xf numFmtId="183" fontId="8" fillId="2" borderId="10" xfId="1" applyNumberFormat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/>
    </xf>
    <xf numFmtId="0" fontId="8" fillId="2" borderId="7" xfId="1" applyFont="1" applyFill="1" applyBorder="1" applyAlignment="1">
      <alignment horizontal="left" vertical="center"/>
    </xf>
    <xf numFmtId="0" fontId="8" fillId="2" borderId="7" xfId="1" applyFont="1" applyFill="1" applyBorder="1" applyAlignment="1">
      <alignment horizontal="right" wrapText="1"/>
    </xf>
    <xf numFmtId="177" fontId="8" fillId="2" borderId="11" xfId="1" applyNumberFormat="1" applyFont="1" applyFill="1" applyBorder="1" applyAlignment="1">
      <alignment horizontal="right" vertical="top" wrapText="1"/>
    </xf>
    <xf numFmtId="177" fontId="8" fillId="2" borderId="7" xfId="1" applyNumberFormat="1" applyFont="1" applyFill="1" applyBorder="1" applyAlignment="1">
      <alignment horizontal="right" vertical="top" wrapText="1"/>
    </xf>
    <xf numFmtId="0" fontId="2" fillId="2" borderId="0" xfId="3" applyFont="1" applyFill="1" applyAlignment="1">
      <alignment horizontal="center"/>
    </xf>
    <xf numFmtId="0" fontId="14" fillId="0" borderId="0" xfId="0" applyFont="1"/>
    <xf numFmtId="3" fontId="14" fillId="0" borderId="0" xfId="0" applyNumberFormat="1" applyFont="1"/>
    <xf numFmtId="10" fontId="14" fillId="0" borderId="0" xfId="0" applyNumberFormat="1" applyFont="1"/>
    <xf numFmtId="9" fontId="14" fillId="0" borderId="0" xfId="0" applyNumberFormat="1" applyFont="1"/>
    <xf numFmtId="0" fontId="0" fillId="0" borderId="0" xfId="0" applyFill="1" applyBorder="1" applyAlignment="1"/>
    <xf numFmtId="0" fontId="0" fillId="0" borderId="19" xfId="0" applyFill="1" applyBorder="1" applyAlignment="1"/>
    <xf numFmtId="0" fontId="15" fillId="0" borderId="20" xfId="0" applyFont="1" applyFill="1" applyBorder="1" applyAlignment="1">
      <alignment horizontal="center"/>
    </xf>
    <xf numFmtId="0" fontId="15" fillId="0" borderId="20" xfId="0" applyFont="1" applyFill="1" applyBorder="1" applyAlignment="1">
      <alignment horizontal="centerContinuous"/>
    </xf>
    <xf numFmtId="17" fontId="14" fillId="0" borderId="0" xfId="0" applyNumberFormat="1" applyFont="1"/>
    <xf numFmtId="0" fontId="16" fillId="0" borderId="0" xfId="0" applyFont="1"/>
    <xf numFmtId="17" fontId="16" fillId="0" borderId="0" xfId="0" applyNumberFormat="1" applyFont="1"/>
    <xf numFmtId="17" fontId="16" fillId="0" borderId="0" xfId="0" applyNumberFormat="1" applyFont="1" applyAlignment="1">
      <alignment horizontal="left"/>
    </xf>
  </cellXfs>
  <cellStyles count="4">
    <cellStyle name="Comma 3" xfId="2" xr:uid="{00000000-0005-0000-0000-000002000000}"/>
    <cellStyle name="Normal" xfId="0" builtinId="0"/>
    <cellStyle name="Normal 16" xfId="1" xr:uid="{00000000-0005-0000-0000-000001000000}"/>
    <cellStyle name="Normal 3" xfId="3" xr:uid="{00000000-0005-0000-0000-000015000000}"/>
  </cellStyles>
  <dxfs count="18">
    <dxf>
      <numFmt numFmtId="177" formatCode="[$-409]mmm\-yy;@"/>
    </dxf>
    <dxf>
      <numFmt numFmtId="177" formatCode="[$-409]mmm\-yy;@"/>
    </dxf>
    <dxf>
      <numFmt numFmtId="177" formatCode="[$-409]mmm\-yy;@"/>
    </dxf>
    <dxf>
      <numFmt numFmtId="177" formatCode="[$-409]mmm\-yy;@"/>
    </dxf>
    <dxf>
      <numFmt numFmtId="177" formatCode="[$-409]mmm\-yy;@"/>
    </dxf>
    <dxf>
      <numFmt numFmtId="177" formatCode="[$-409]mmm\-yy;@"/>
    </dxf>
    <dxf>
      <numFmt numFmtId="177" formatCode="[$-409]mmm\-yy;@"/>
    </dxf>
    <dxf>
      <numFmt numFmtId="177" formatCode="[$-409]mmm\-yy;@"/>
    </dxf>
    <dxf>
      <numFmt numFmtId="177" formatCode="[$-409]mmm\-yy;@"/>
    </dxf>
    <dxf>
      <numFmt numFmtId="177" formatCode="[$-409]mmm\-yy;@"/>
    </dxf>
    <dxf>
      <fill>
        <patternFill patternType="solid">
          <bgColor theme="0" tint="-0.14993743705557422"/>
        </patternFill>
      </fill>
      <border>
        <left/>
        <right/>
        <top/>
        <bottom/>
      </border>
    </dxf>
    <dxf>
      <numFmt numFmtId="177" formatCode="[$-409]mmm\-yy;@"/>
    </dxf>
    <dxf>
      <fill>
        <patternFill patternType="solid">
          <bgColor theme="0" tint="-0.14993743705557422"/>
        </patternFill>
      </fill>
      <border>
        <left/>
        <right/>
        <top/>
        <bottom/>
      </border>
    </dxf>
    <dxf>
      <numFmt numFmtId="177" formatCode="[$-409]mmm\-yy;@"/>
    </dxf>
    <dxf>
      <fill>
        <patternFill patternType="solid">
          <bgColor theme="0" tint="-0.14993743705557422"/>
        </patternFill>
      </fill>
      <border>
        <left/>
        <right/>
        <top/>
        <bottom/>
      </border>
    </dxf>
    <dxf>
      <fill>
        <patternFill patternType="solid">
          <bgColor theme="0" tint="-0.14993743705557422"/>
        </patternFill>
      </fill>
      <border>
        <left/>
        <right/>
        <top/>
        <bottom/>
      </border>
    </dxf>
    <dxf>
      <numFmt numFmtId="177" formatCode="[$-409]mmm\-yy;@"/>
    </dxf>
    <dxf>
      <fill>
        <patternFill patternType="solid">
          <bgColor theme="0" tint="-0.14993743705557422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BB24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Revenue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'Case 1 - Financials'!$E$7:$J$8</c:f>
              <c:multiLvlStrCache>
                <c:ptCount val="6"/>
                <c:lvl>
                  <c:pt idx="0">
                    <c:v>Actual</c:v>
                  </c:pt>
                  <c:pt idx="1">
                    <c:v>Actual</c:v>
                  </c:pt>
                  <c:pt idx="2">
                    <c:v>Budget</c:v>
                  </c:pt>
                  <c:pt idx="3">
                    <c:v>Forecast</c:v>
                  </c:pt>
                  <c:pt idx="4">
                    <c:v>Forecast</c:v>
                  </c:pt>
                  <c:pt idx="5">
                    <c:v>Forecast</c:v>
                  </c:pt>
                </c:lvl>
                <c:lvl>
                  <c:pt idx="0">
                    <c:v>FY19</c:v>
                  </c:pt>
                  <c:pt idx="1">
                    <c:v>FY20</c:v>
                  </c:pt>
                  <c:pt idx="2">
                    <c:v>FY21</c:v>
                  </c:pt>
                  <c:pt idx="3">
                    <c:v>FY22</c:v>
                  </c:pt>
                  <c:pt idx="4">
                    <c:v>FY23</c:v>
                  </c:pt>
                  <c:pt idx="5">
                    <c:v>FY24</c:v>
                  </c:pt>
                </c:lvl>
              </c:multiLvlStrCache>
            </c:multiLvlStrRef>
          </c:cat>
          <c:val>
            <c:numRef>
              <c:f>'Case 1 - Financials'!$E$10:$J$10</c:f>
              <c:numCache>
                <c:formatCode>_-* #,##0.0_-;\(#,##0.0\)_-;_-* "-"??_-;_-@_-</c:formatCode>
                <c:ptCount val="6"/>
                <c:pt idx="0">
                  <c:v>1</c:v>
                </c:pt>
                <c:pt idx="1">
                  <c:v>1.2</c:v>
                </c:pt>
                <c:pt idx="2">
                  <c:v>1.4</c:v>
                </c:pt>
                <c:pt idx="3">
                  <c:v>1.6</c:v>
                </c:pt>
                <c:pt idx="4">
                  <c:v>1.8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3D-FB4F-8F09-F844545F0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36675807"/>
        <c:axId val="144855103"/>
      </c:barChart>
      <c:lineChart>
        <c:grouping val="standard"/>
        <c:varyColors val="0"/>
        <c:ser>
          <c:idx val="1"/>
          <c:order val="1"/>
          <c:tx>
            <c:v>Revenue growth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323D-FB4F-8F09-F844545F05DA}"/>
              </c:ext>
            </c:extLst>
          </c:dPt>
          <c:val>
            <c:numRef>
              <c:f>'Case 1 - Financials'!$E$11:$J$11</c:f>
              <c:numCache>
                <c:formatCode>_-* #,##0%_-;\(#,##0\)%_-;_-* "-"??_-;_-@_-</c:formatCode>
                <c:ptCount val="6"/>
                <c:pt idx="0">
                  <c:v>0</c:v>
                </c:pt>
                <c:pt idx="1">
                  <c:v>0.19999999999999996</c:v>
                </c:pt>
                <c:pt idx="2">
                  <c:v>0.16666666666666674</c:v>
                </c:pt>
                <c:pt idx="3">
                  <c:v>0.14285714285714302</c:v>
                </c:pt>
                <c:pt idx="4">
                  <c:v>0.125</c:v>
                </c:pt>
                <c:pt idx="5">
                  <c:v>0.11111111111111116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3D-FB4F-8F09-F844545F0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934607"/>
        <c:axId val="416171951"/>
      </c:lineChart>
      <c:catAx>
        <c:axId val="1436675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4855103"/>
        <c:crosses val="autoZero"/>
        <c:auto val="1"/>
        <c:lblAlgn val="ctr"/>
        <c:lblOffset val="100"/>
        <c:noMultiLvlLbl val="0"/>
      </c:catAx>
      <c:valAx>
        <c:axId val="144855103"/>
        <c:scaling>
          <c:orientation val="minMax"/>
        </c:scaling>
        <c:delete val="0"/>
        <c:axPos val="l"/>
        <c:numFmt formatCode="&quot;£&quot;#,##0&quot;m&quot;_-;\(#,##0.0\)_-;_-* &quot;-&quot;??_-;_-@_-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36675807"/>
        <c:crosses val="autoZero"/>
        <c:crossBetween val="between"/>
      </c:valAx>
      <c:catAx>
        <c:axId val="424934607"/>
        <c:scaling>
          <c:orientation val="minMax"/>
        </c:scaling>
        <c:delete val="1"/>
        <c:axPos val="b"/>
        <c:majorTickMark val="out"/>
        <c:minorTickMark val="none"/>
        <c:tickLblPos val="nextTo"/>
        <c:crossAx val="416171951"/>
        <c:crosses val="autoZero"/>
        <c:auto val="1"/>
        <c:lblAlgn val="ctr"/>
        <c:lblOffset val="100"/>
        <c:noMultiLvlLbl val="0"/>
      </c:catAx>
      <c:valAx>
        <c:axId val="416171951"/>
        <c:scaling>
          <c:orientation val="minMax"/>
          <c:max val="0.25"/>
        </c:scaling>
        <c:delete val="0"/>
        <c:axPos val="r"/>
        <c:numFmt formatCode="_-* #,##0%_-;\(#,##0\)%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424934607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EBITDA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'Case 1 - Financials'!$E$7:$J$8</c:f>
              <c:multiLvlStrCache>
                <c:ptCount val="6"/>
                <c:lvl>
                  <c:pt idx="0">
                    <c:v>Actual</c:v>
                  </c:pt>
                  <c:pt idx="1">
                    <c:v>Actual</c:v>
                  </c:pt>
                  <c:pt idx="2">
                    <c:v>Budget</c:v>
                  </c:pt>
                  <c:pt idx="3">
                    <c:v>Forecast</c:v>
                  </c:pt>
                  <c:pt idx="4">
                    <c:v>Forecast</c:v>
                  </c:pt>
                  <c:pt idx="5">
                    <c:v>Forecast</c:v>
                  </c:pt>
                </c:lvl>
                <c:lvl>
                  <c:pt idx="0">
                    <c:v>FY19</c:v>
                  </c:pt>
                  <c:pt idx="1">
                    <c:v>FY20</c:v>
                  </c:pt>
                  <c:pt idx="2">
                    <c:v>FY21</c:v>
                  </c:pt>
                  <c:pt idx="3">
                    <c:v>FY22</c:v>
                  </c:pt>
                  <c:pt idx="4">
                    <c:v>FY23</c:v>
                  </c:pt>
                  <c:pt idx="5">
                    <c:v>FY24</c:v>
                  </c:pt>
                </c:lvl>
              </c:multiLvlStrCache>
            </c:multiLvlStrRef>
          </c:cat>
          <c:val>
            <c:numRef>
              <c:f>'Case 1 - Financials'!$E$21:$J$21</c:f>
              <c:numCache>
                <c:formatCode>_-* #,##0.0_-;\(#,##0.0\)_-;_-* "-"??_-;_-@_-</c:formatCode>
                <c:ptCount val="6"/>
                <c:pt idx="0">
                  <c:v>0.2</c:v>
                </c:pt>
                <c:pt idx="1">
                  <c:v>0.24</c:v>
                </c:pt>
                <c:pt idx="2">
                  <c:v>0.27999999999999992</c:v>
                </c:pt>
                <c:pt idx="3">
                  <c:v>0.32000000000000012</c:v>
                </c:pt>
                <c:pt idx="4">
                  <c:v>0.36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A6-7940-916E-C99A3F212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36675807"/>
        <c:axId val="144855103"/>
      </c:barChart>
      <c:lineChart>
        <c:grouping val="standard"/>
        <c:varyColors val="0"/>
        <c:ser>
          <c:idx val="1"/>
          <c:order val="1"/>
          <c:tx>
            <c:v>EBITDA margin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'Case 1 - Financials'!$E$22:$J$22</c:f>
              <c:numCache>
                <c:formatCode>_-* #,##0%_-;\(#,##0\)%_-;_-* "-"??_-;_-@_-</c:formatCode>
                <c:ptCount val="6"/>
                <c:pt idx="0">
                  <c:v>0.2</c:v>
                </c:pt>
                <c:pt idx="1">
                  <c:v>0.2</c:v>
                </c:pt>
                <c:pt idx="2">
                  <c:v>0.19999999999999996</c:v>
                </c:pt>
                <c:pt idx="3">
                  <c:v>0.20000000000000007</c:v>
                </c:pt>
                <c:pt idx="4">
                  <c:v>0.19999999999999998</c:v>
                </c:pt>
                <c:pt idx="5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A6-7940-916E-C99A3F212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934607"/>
        <c:axId val="416171951"/>
      </c:lineChart>
      <c:catAx>
        <c:axId val="1436675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4855103"/>
        <c:crosses val="autoZero"/>
        <c:auto val="1"/>
        <c:lblAlgn val="ctr"/>
        <c:lblOffset val="100"/>
        <c:noMultiLvlLbl val="0"/>
      </c:catAx>
      <c:valAx>
        <c:axId val="144855103"/>
        <c:scaling>
          <c:orientation val="minMax"/>
        </c:scaling>
        <c:delete val="0"/>
        <c:axPos val="l"/>
        <c:numFmt formatCode="&quot;£&quot;#,##0&quot;m&quot;_-;\(#,##0.0\)_-;_-* &quot;-&quot;??_-;_-@_-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36675807"/>
        <c:crosses val="autoZero"/>
        <c:crossBetween val="between"/>
      </c:valAx>
      <c:catAx>
        <c:axId val="424934607"/>
        <c:scaling>
          <c:orientation val="minMax"/>
        </c:scaling>
        <c:delete val="1"/>
        <c:axPos val="b"/>
        <c:majorTickMark val="out"/>
        <c:minorTickMark val="none"/>
        <c:tickLblPos val="nextTo"/>
        <c:crossAx val="416171951"/>
        <c:crosses val="autoZero"/>
        <c:auto val="1"/>
        <c:lblAlgn val="ctr"/>
        <c:lblOffset val="100"/>
        <c:noMultiLvlLbl val="0"/>
      </c:catAx>
      <c:valAx>
        <c:axId val="416171951"/>
        <c:scaling>
          <c:orientation val="minMax"/>
          <c:max val="0.25"/>
        </c:scaling>
        <c:delete val="0"/>
        <c:axPos val="r"/>
        <c:numFmt formatCode="_-* #,##0%_-;\(#,##0\)%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424934607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Dec-20-22 Revenue CAGR</c:v>
          </c:tx>
          <c:spPr>
            <a:ln w="19050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'Case 1 - Listed Peers'!$F$35:$F$50</c:f>
              <c:numCache>
                <c:formatCode>General</c:formatCode>
                <c:ptCount val="16"/>
                <c:pt idx="0">
                  <c:v>31.82</c:v>
                </c:pt>
                <c:pt idx="1">
                  <c:v>15.56</c:v>
                </c:pt>
                <c:pt idx="2">
                  <c:v>14.29</c:v>
                </c:pt>
                <c:pt idx="3">
                  <c:v>23.21</c:v>
                </c:pt>
                <c:pt idx="4">
                  <c:v>11.81</c:v>
                </c:pt>
                <c:pt idx="5">
                  <c:v>17.78</c:v>
                </c:pt>
                <c:pt idx="6">
                  <c:v>21.43</c:v>
                </c:pt>
                <c:pt idx="7">
                  <c:v>14.29</c:v>
                </c:pt>
                <c:pt idx="8">
                  <c:v>16.670000000000002</c:v>
                </c:pt>
                <c:pt idx="9">
                  <c:v>15</c:v>
                </c:pt>
                <c:pt idx="10">
                  <c:v>26.67</c:v>
                </c:pt>
                <c:pt idx="11">
                  <c:v>21.43</c:v>
                </c:pt>
                <c:pt idx="12">
                  <c:v>18.18</c:v>
                </c:pt>
                <c:pt idx="13">
                  <c:v>13.33</c:v>
                </c:pt>
                <c:pt idx="14">
                  <c:v>28.57</c:v>
                </c:pt>
                <c:pt idx="15">
                  <c:v>29</c:v>
                </c:pt>
              </c:numCache>
            </c:numRef>
          </c:xVal>
          <c:yVal>
            <c:numRef>
              <c:f>'Case 1 - Listed Peers'!$G$35:$G$50</c:f>
              <c:numCache>
                <c:formatCode>0.00%</c:formatCode>
                <c:ptCount val="16"/>
                <c:pt idx="0">
                  <c:v>0.95</c:v>
                </c:pt>
                <c:pt idx="1">
                  <c:v>0.1676</c:v>
                </c:pt>
                <c:pt idx="2" formatCode="0%">
                  <c:v>0.17</c:v>
                </c:pt>
                <c:pt idx="3">
                  <c:v>0.26</c:v>
                </c:pt>
                <c:pt idx="4" formatCode="0%">
                  <c:v>0.18</c:v>
                </c:pt>
                <c:pt idx="5">
                  <c:v>0.04</c:v>
                </c:pt>
                <c:pt idx="6">
                  <c:v>0.38890000000000002</c:v>
                </c:pt>
                <c:pt idx="7" formatCode="0%">
                  <c:v>0.18</c:v>
                </c:pt>
                <c:pt idx="8">
                  <c:v>6.6699999999999995E-2</c:v>
                </c:pt>
                <c:pt idx="9">
                  <c:v>0.05</c:v>
                </c:pt>
                <c:pt idx="10">
                  <c:v>0.35</c:v>
                </c:pt>
                <c:pt idx="11">
                  <c:v>0.15290000000000001</c:v>
                </c:pt>
                <c:pt idx="12">
                  <c:v>7.2700000000000001E-2</c:v>
                </c:pt>
                <c:pt idx="13">
                  <c:v>0.01</c:v>
                </c:pt>
                <c:pt idx="14">
                  <c:v>0.33329999999999999</c:v>
                </c:pt>
                <c:pt idx="15" formatCode="0%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B2-0C4C-BA9D-45F32BC96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999183"/>
        <c:axId val="1133336831"/>
      </c:scatterChart>
      <c:valAx>
        <c:axId val="11879991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Dec-22 Revenue multiple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3336831"/>
        <c:crosses val="autoZero"/>
        <c:crossBetween val="midCat"/>
      </c:valAx>
      <c:valAx>
        <c:axId val="113333683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Dec-20-22 Revenue CAGR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1187999183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'Case 1 - CompTrans'!$H$30:$H$45</c:f>
              <c:strCache>
                <c:ptCount val="16"/>
                <c:pt idx="0">
                  <c:v>Google / Looker</c:v>
                </c:pt>
                <c:pt idx="1">
                  <c:v>Okta / Auth0</c:v>
                </c:pt>
                <c:pt idx="2">
                  <c:v>Snowflake / Fivetran</c:v>
                </c:pt>
                <c:pt idx="3">
                  <c:v>Amplitude / Segment</c:v>
                </c:pt>
                <c:pt idx="4">
                  <c:v>Datadog / Sqreen</c:v>
                </c:pt>
                <c:pt idx="5">
                  <c:v>Palo Alto Networks / Demisto</c:v>
                </c:pt>
                <c:pt idx="6">
                  <c:v>PagerDuty / Opsgenie</c:v>
                </c:pt>
                <c:pt idx="7">
                  <c:v>Zoom / Five9</c:v>
                </c:pt>
                <c:pt idx="8">
                  <c:v>New Relic / PagerDuty</c:v>
                </c:pt>
                <c:pt idx="9">
                  <c:v>Salesforce / MuleSoft</c:v>
                </c:pt>
                <c:pt idx="10">
                  <c:v>Elastic / Beats</c:v>
                </c:pt>
                <c:pt idx="11">
                  <c:v>Domo / Looker</c:v>
                </c:pt>
                <c:pt idx="12">
                  <c:v>MongoDB / Realm</c:v>
                </c:pt>
                <c:pt idx="13">
                  <c:v>AppFolio / Buildium</c:v>
                </c:pt>
                <c:pt idx="14">
                  <c:v>Clarizen / Crelate</c:v>
                </c:pt>
                <c:pt idx="15">
                  <c:v>Zoom / OnSIP</c:v>
                </c:pt>
              </c:strCache>
            </c:strRef>
          </c:cat>
          <c:val>
            <c:numRef>
              <c:f>'Case 1 - CompTrans'!$I$30:$I$45</c:f>
              <c:numCache>
                <c:formatCode>General</c:formatCode>
                <c:ptCount val="16"/>
                <c:pt idx="0">
                  <c:v>21.43</c:v>
                </c:pt>
                <c:pt idx="1">
                  <c:v>26.67</c:v>
                </c:pt>
                <c:pt idx="2">
                  <c:v>21.43</c:v>
                </c:pt>
                <c:pt idx="3">
                  <c:v>31.82</c:v>
                </c:pt>
                <c:pt idx="4">
                  <c:v>23.21</c:v>
                </c:pt>
                <c:pt idx="5">
                  <c:v>18.18</c:v>
                </c:pt>
                <c:pt idx="6">
                  <c:v>21.43</c:v>
                </c:pt>
                <c:pt idx="7">
                  <c:v>17.78</c:v>
                </c:pt>
                <c:pt idx="8">
                  <c:v>15</c:v>
                </c:pt>
                <c:pt idx="9">
                  <c:v>13.33</c:v>
                </c:pt>
                <c:pt idx="10">
                  <c:v>17.78</c:v>
                </c:pt>
                <c:pt idx="11">
                  <c:v>11.81</c:v>
                </c:pt>
                <c:pt idx="12">
                  <c:v>16.670000000000002</c:v>
                </c:pt>
                <c:pt idx="13">
                  <c:v>15.56</c:v>
                </c:pt>
                <c:pt idx="14">
                  <c:v>14.29</c:v>
                </c:pt>
                <c:pt idx="15">
                  <c:v>15.29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F-2A46-B264-B8B19622C2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933055056"/>
        <c:axId val="933057056"/>
      </c:barChart>
      <c:catAx>
        <c:axId val="933055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3057056"/>
        <c:crosses val="autoZero"/>
        <c:auto val="1"/>
        <c:lblAlgn val="ctr"/>
        <c:lblOffset val="100"/>
        <c:noMultiLvlLbl val="0"/>
      </c:catAx>
      <c:valAx>
        <c:axId val="9330570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3305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2">
                <a:tint val="65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44D-8941-9A72-7BF26F8C96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'Case 1 - Football Field'!$D$10:$D$12</c:f>
              <c:strCache>
                <c:ptCount val="3"/>
                <c:pt idx="0">
                  <c:v>Listed peers</c:v>
                </c:pt>
                <c:pt idx="1">
                  <c:v>Comparable transactions</c:v>
                </c:pt>
                <c:pt idx="2">
                  <c:v>Investor returns</c:v>
                </c:pt>
              </c:strCache>
            </c:strRef>
          </c:cat>
          <c:val>
            <c:numRef>
              <c:f>'Case 1 - Football Field'!$K$10:$K$12</c:f>
              <c:numCache>
                <c:formatCode>_-* #,##0.0_-;\(#,##0.0\)_-;_-* "-"??_-;_-@_-</c:formatCode>
                <c:ptCount val="3"/>
                <c:pt idx="0">
                  <c:v>4.5709999999999988</c:v>
                </c:pt>
                <c:pt idx="1">
                  <c:v>542</c:v>
                </c:pt>
                <c:pt idx="2">
                  <c:v>89.337457778256905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4D-8941-9A72-7BF26F8C96A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'Case 1 - Football Field'!$D$10:$D$12</c:f>
              <c:strCache>
                <c:ptCount val="3"/>
                <c:pt idx="0">
                  <c:v>Listed peers</c:v>
                </c:pt>
                <c:pt idx="1">
                  <c:v>Comparable transactions</c:v>
                </c:pt>
                <c:pt idx="2">
                  <c:v>Investor returns</c:v>
                </c:pt>
              </c:strCache>
            </c:strRef>
          </c:cat>
          <c:val>
            <c:numRef>
              <c:f>'Case 1 - Football Field'!$L$10:$L$12</c:f>
              <c:numCache>
                <c:formatCode>_-* #,##0.0_-;\(#,##0.0\)_-;_-* "-"??_-;_-@_-</c:formatCode>
                <c:ptCount val="3"/>
                <c:pt idx="0">
                  <c:v>1.4140000000000015</c:v>
                </c:pt>
                <c:pt idx="1">
                  <c:v>190</c:v>
                </c:pt>
                <c:pt idx="2">
                  <c:v>36.056827391662097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4D-8941-9A72-7BF26F8C96AF}"/>
            </c:ext>
          </c:extLst>
        </c:ser>
        <c:ser>
          <c:idx val="2"/>
          <c:order val="2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'Case 1 - Football Field'!$D$10:$D$12</c:f>
              <c:strCache>
                <c:ptCount val="3"/>
                <c:pt idx="0">
                  <c:v>Listed peers</c:v>
                </c:pt>
                <c:pt idx="1">
                  <c:v>Comparable transactions</c:v>
                </c:pt>
                <c:pt idx="2">
                  <c:v>Investor returns</c:v>
                </c:pt>
              </c:strCache>
            </c:strRef>
          </c:cat>
          <c:val>
            <c:numRef>
              <c:f>'Case 1 - Football Field'!$M$10:$M$12</c:f>
              <c:numCache>
                <c:formatCode>_-* #,##0.0_-;\(#,##0.0\)_-;_-* "-"??_-;_-@_-</c:formatCode>
                <c:ptCount val="3"/>
                <c:pt idx="0">
                  <c:v>5.9850000000000003</c:v>
                </c:pt>
                <c:pt idx="1">
                  <c:v>732</c:v>
                </c:pt>
                <c:pt idx="2">
                  <c:v>125.394285169919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4D-8941-9A72-7BF26F8C96A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1676236928"/>
        <c:axId val="1676237760"/>
      </c:barChart>
      <c:catAx>
        <c:axId val="167623692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237760"/>
        <c:crosses val="autoZero"/>
        <c:auto val="1"/>
        <c:lblAlgn val="ctr"/>
        <c:lblOffset val="100"/>
        <c:noMultiLvlLbl val="0"/>
      </c:catAx>
      <c:valAx>
        <c:axId val="1676237760"/>
        <c:scaling>
          <c:orientation val="minMax"/>
          <c:max val="200"/>
          <c:min val="20"/>
        </c:scaling>
        <c:delete val="1"/>
        <c:axPos val="b"/>
        <c:numFmt formatCode="&quot;£&quot;#,##0&quot;m&quot;;&quot;£&quot;\(#,##0\)&quot;m&quot;;&quot; -&quot;" sourceLinked="0"/>
        <c:majorTickMark val="none"/>
        <c:minorTickMark val="none"/>
        <c:tickLblPos val="nextTo"/>
        <c:crossAx val="167623692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18</xdr:col>
      <xdr:colOff>349200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6</xdr:row>
      <xdr:rowOff>0</xdr:rowOff>
    </xdr:from>
    <xdr:to>
      <xdr:col>25</xdr:col>
      <xdr:colOff>349200</xdr:colOff>
      <xdr:row>26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609600</xdr:colOff>
      <xdr:row>40</xdr:row>
      <xdr:rowOff>63500</xdr:rowOff>
    </xdr:from>
    <xdr:to>
      <xdr:col>31</xdr:col>
      <xdr:colOff>622300</xdr:colOff>
      <xdr:row>60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4B8539-A4CB-9168-3BA5-A70575E413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254000</xdr:colOff>
      <xdr:row>10</xdr:row>
      <xdr:rowOff>139700</xdr:rowOff>
    </xdr:from>
    <xdr:to>
      <xdr:col>16</xdr:col>
      <xdr:colOff>584200</xdr:colOff>
      <xdr:row>25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E29B47-4390-E5F6-C2A8-E41F0CA114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0</xdr:rowOff>
    </xdr:from>
    <xdr:to>
      <xdr:col>17</xdr:col>
      <xdr:colOff>508000</xdr:colOff>
      <xdr:row>34</xdr:row>
      <xdr:rowOff>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aireng/Dropbox/Mac/Downloads/C:/Users/cameron.lee/AppData/Local/Microsoft/Windows/INetCache/Content.Outlook/SEHYVTQZ/Example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/Users/klaireng/Dropbox/Mac/Downloads/EgnyteDrive/gpbullhound/Shared/Client%20Folders/Connex%20One/2019.08.06%20-%20Pitch%20-%20SaaS%20-%20M&amp;A%20-%20HC,%20JC,%20JH/4.%20Presentation/2019.07.26%20-%20Discussion%20Materials/Excel/Shareprice%20chart%20EP.xlsm?8F7B7610" TargetMode="External"/><Relationship Id="rId1" Type="http://schemas.openxmlformats.org/officeDocument/2006/relationships/externalLinkPath" Target="file:///8F7B7610/Shareprice%20chart%20EP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2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Client%20Folders/Mobica/09.%20Valuation/January%202018/180116%20-%20Supporting%20Exce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Countries/UK/Manchester/5.%20Non-Client%20Presentations/Manchester%20Business%20School/1.%20Valuation%20Workshop/Comp%20Model%20-%20Mobica%20Case%20Stud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hart Data (Multiples)"/>
      <sheetName val="Index Data (Multiples)"/>
      <sheetName val="Multiple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ustom Index"/>
      <sheetName val="Chart Data"/>
      <sheetName val="Index Data"/>
      <sheetName val="Chart Data (Multiples)"/>
      <sheetName val="Index Data (Multiples)"/>
      <sheetName val="Multiple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thly Financials"/>
      <sheetName val="Summary Financials"/>
      <sheetName val="LBO"/>
      <sheetName val="Football Field"/>
      <sheetName val="Tables"/>
    </sheetNames>
    <sheetDataSet>
      <sheetData sheetId="0">
        <row r="99">
          <cell r="D99" t="str">
            <v>Total direct costs</v>
          </cell>
        </row>
      </sheetData>
      <sheetData sheetId="1">
        <row r="10">
          <cell r="E10">
            <v>47.548162380000001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er Groups"/>
      <sheetName val="Cover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"/>
  <sheetViews>
    <sheetView workbookViewId="0"/>
  </sheetViews>
  <sheetFormatPr baseColWidth="10" defaultColWidth="9" defaultRowHeight="14" x14ac:dyDescent="0.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5117038483843"/>
  </sheetPr>
  <dimension ref="B2:K25"/>
  <sheetViews>
    <sheetView tabSelected="1" workbookViewId="0">
      <selection activeCell="G4" sqref="G4"/>
    </sheetView>
  </sheetViews>
  <sheetFormatPr baseColWidth="10" defaultColWidth="9" defaultRowHeight="14" x14ac:dyDescent="0.15"/>
  <cols>
    <col min="1" max="3" width="1.6640625" customWidth="1"/>
    <col min="4" max="4" width="18.6640625" customWidth="1"/>
    <col min="8" max="8" width="9" customWidth="1"/>
    <col min="11" max="11" width="1.6640625" customWidth="1"/>
  </cols>
  <sheetData>
    <row r="2" spans="2:11" x14ac:dyDescent="0.15">
      <c r="B2" s="1" t="s">
        <v>54</v>
      </c>
    </row>
    <row r="5" spans="2:11" x14ac:dyDescent="0.15">
      <c r="C5" s="1" t="s">
        <v>1</v>
      </c>
    </row>
    <row r="7" spans="2:11" x14ac:dyDescent="0.15">
      <c r="C7" s="5"/>
      <c r="D7" s="2" t="s">
        <v>2</v>
      </c>
      <c r="E7" s="5" t="s">
        <v>3</v>
      </c>
      <c r="F7" s="5" t="s">
        <v>4</v>
      </c>
      <c r="G7" s="5" t="s">
        <v>5</v>
      </c>
      <c r="H7" s="5" t="s">
        <v>46</v>
      </c>
      <c r="I7" s="5" t="s">
        <v>47</v>
      </c>
      <c r="J7" s="5" t="s">
        <v>53</v>
      </c>
      <c r="K7" s="5"/>
    </row>
    <row r="8" spans="2:11" x14ac:dyDescent="0.15">
      <c r="C8" s="5"/>
      <c r="D8" s="2" t="s">
        <v>6</v>
      </c>
      <c r="E8" s="47" t="s">
        <v>7</v>
      </c>
      <c r="F8" s="47" t="s">
        <v>7</v>
      </c>
      <c r="G8" s="47" t="s">
        <v>8</v>
      </c>
      <c r="H8" s="47" t="s">
        <v>9</v>
      </c>
      <c r="I8" s="47" t="s">
        <v>9</v>
      </c>
      <c r="J8" s="47" t="s">
        <v>9</v>
      </c>
      <c r="K8" s="5"/>
    </row>
    <row r="9" spans="2:11" x14ac:dyDescent="0.15">
      <c r="C9" s="12"/>
      <c r="D9" s="12"/>
      <c r="E9" s="48"/>
      <c r="F9" s="49"/>
      <c r="G9" s="48"/>
      <c r="H9" s="50"/>
      <c r="I9" s="48"/>
      <c r="J9" s="48"/>
      <c r="K9" s="12"/>
    </row>
    <row r="10" spans="2:11" x14ac:dyDescent="0.15">
      <c r="C10" s="43"/>
      <c r="D10" s="43" t="s">
        <v>10</v>
      </c>
      <c r="E10" s="51">
        <v>1</v>
      </c>
      <c r="F10" s="51">
        <v>1.2</v>
      </c>
      <c r="G10" s="51">
        <v>1.4</v>
      </c>
      <c r="H10" s="51">
        <v>1.6</v>
      </c>
      <c r="I10" s="51">
        <v>1.8</v>
      </c>
      <c r="J10" s="51">
        <v>2</v>
      </c>
      <c r="K10" s="43"/>
    </row>
    <row r="11" spans="2:11" x14ac:dyDescent="0.15">
      <c r="C11" s="44"/>
      <c r="D11" s="44" t="s">
        <v>11</v>
      </c>
      <c r="E11" s="52" t="str">
        <f>IFERROR((E10/#REF!)-1,"n/a")</f>
        <v>n/a</v>
      </c>
      <c r="F11" s="52">
        <f>IFERROR((F10/E10)-1,"n/a")</f>
        <v>0.19999999999999996</v>
      </c>
      <c r="G11" s="52">
        <f t="shared" ref="G11:J11" si="0">IFERROR((G10/F10)-1,"n/a")</f>
        <v>0.16666666666666674</v>
      </c>
      <c r="H11" s="52">
        <f t="shared" si="0"/>
        <v>0.14285714285714302</v>
      </c>
      <c r="I11" s="52">
        <f t="shared" si="0"/>
        <v>0.125</v>
      </c>
      <c r="J11" s="52">
        <f t="shared" si="0"/>
        <v>0.11111111111111116</v>
      </c>
      <c r="K11" s="44"/>
    </row>
    <row r="12" spans="2:11" x14ac:dyDescent="0.15">
      <c r="C12" s="12"/>
      <c r="D12" s="12"/>
      <c r="E12" s="53"/>
      <c r="F12" s="54"/>
      <c r="G12" s="53"/>
      <c r="H12" s="55"/>
      <c r="I12" s="53"/>
      <c r="J12" s="12"/>
      <c r="K12" s="12"/>
    </row>
    <row r="13" spans="2:11" x14ac:dyDescent="0.15">
      <c r="C13" s="12"/>
      <c r="D13" s="12" t="str">
        <f>'[4]Monthly Financials'!D99</f>
        <v>Total direct costs</v>
      </c>
      <c r="E13" s="11">
        <v>-0.6</v>
      </c>
      <c r="F13" s="11">
        <v>-0.72</v>
      </c>
      <c r="G13" s="11">
        <v>-0.84</v>
      </c>
      <c r="H13" s="11">
        <v>-0.96</v>
      </c>
      <c r="I13" s="11">
        <v>-1.08</v>
      </c>
      <c r="J13" s="11">
        <v>-1.2</v>
      </c>
      <c r="K13" s="12"/>
    </row>
    <row r="14" spans="2:11" x14ac:dyDescent="0.15">
      <c r="C14" s="12"/>
      <c r="D14" s="12"/>
      <c r="E14" s="56"/>
      <c r="F14" s="57"/>
      <c r="G14" s="56"/>
      <c r="H14" s="58"/>
      <c r="I14" s="56"/>
      <c r="J14" s="63"/>
      <c r="K14" s="12"/>
    </row>
    <row r="15" spans="2:11" x14ac:dyDescent="0.15">
      <c r="C15" s="43"/>
      <c r="D15" s="43" t="s">
        <v>12</v>
      </c>
      <c r="E15" s="51">
        <f>E10+E13</f>
        <v>0.4</v>
      </c>
      <c r="F15" s="51">
        <f t="shared" ref="F15:J15" si="1">F10+F13</f>
        <v>0.48</v>
      </c>
      <c r="G15" s="51">
        <f t="shared" si="1"/>
        <v>0.55999999999999994</v>
      </c>
      <c r="H15" s="51">
        <f t="shared" si="1"/>
        <v>0.64000000000000012</v>
      </c>
      <c r="I15" s="51">
        <f t="shared" si="1"/>
        <v>0.72</v>
      </c>
      <c r="J15" s="51">
        <f t="shared" si="1"/>
        <v>0.8</v>
      </c>
      <c r="K15" s="43"/>
    </row>
    <row r="16" spans="2:11" x14ac:dyDescent="0.15">
      <c r="C16" s="45"/>
      <c r="D16" s="45" t="s">
        <v>13</v>
      </c>
      <c r="E16" s="59">
        <f>IFERROR(E15/E$10,0)</f>
        <v>0.4</v>
      </c>
      <c r="F16" s="59">
        <f>IFERROR(F15/F$10,0)</f>
        <v>0.4</v>
      </c>
      <c r="G16" s="59">
        <f t="shared" ref="F16:J16" si="2">IFERROR(G15/G$10,0)</f>
        <v>0.39999999999999997</v>
      </c>
      <c r="H16" s="59">
        <f t="shared" si="2"/>
        <v>0.40000000000000008</v>
      </c>
      <c r="I16" s="59">
        <f t="shared" si="2"/>
        <v>0.39999999999999997</v>
      </c>
      <c r="J16" s="59">
        <f t="shared" si="2"/>
        <v>0.4</v>
      </c>
      <c r="K16" s="45"/>
    </row>
    <row r="17" spans="3:11" x14ac:dyDescent="0.15">
      <c r="C17" s="12"/>
      <c r="D17" s="12"/>
      <c r="E17" s="53"/>
      <c r="F17" s="54"/>
      <c r="G17" s="53"/>
      <c r="H17" s="55"/>
      <c r="I17" s="53"/>
      <c r="J17" s="12"/>
      <c r="K17" s="12"/>
    </row>
    <row r="18" spans="3:11" x14ac:dyDescent="0.15">
      <c r="C18" s="12"/>
      <c r="D18" s="12" t="s">
        <v>14</v>
      </c>
      <c r="E18" s="11">
        <v>-0.2</v>
      </c>
      <c r="F18" s="11">
        <v>-0.24</v>
      </c>
      <c r="G18" s="11">
        <v>-0.28000000000000003</v>
      </c>
      <c r="H18" s="11">
        <v>-0.32</v>
      </c>
      <c r="I18" s="11">
        <v>-0.36</v>
      </c>
      <c r="J18" s="11">
        <v>-0.4</v>
      </c>
      <c r="K18" s="12"/>
    </row>
    <row r="19" spans="3:11" x14ac:dyDescent="0.15">
      <c r="C19" s="12"/>
      <c r="D19" s="45" t="s">
        <v>15</v>
      </c>
      <c r="E19" s="59">
        <f>-E18/E10</f>
        <v>0.2</v>
      </c>
      <c r="F19" s="59">
        <f t="shared" ref="E19:J19" si="3">-F18/F10</f>
        <v>0.2</v>
      </c>
      <c r="G19" s="59">
        <f t="shared" si="3"/>
        <v>0.20000000000000004</v>
      </c>
      <c r="H19" s="59">
        <f t="shared" si="3"/>
        <v>0.19999999999999998</v>
      </c>
      <c r="I19" s="59">
        <f t="shared" si="3"/>
        <v>0.19999999999999998</v>
      </c>
      <c r="J19" s="59">
        <f t="shared" si="3"/>
        <v>0.2</v>
      </c>
      <c r="K19" s="12"/>
    </row>
    <row r="20" spans="3:11" x14ac:dyDescent="0.15">
      <c r="C20" s="12"/>
      <c r="D20" s="12"/>
      <c r="E20" s="56"/>
      <c r="F20" s="57"/>
      <c r="G20" s="56"/>
      <c r="H20" s="58"/>
      <c r="I20" s="56"/>
      <c r="J20" s="63"/>
      <c r="K20" s="12"/>
    </row>
    <row r="21" spans="3:11" x14ac:dyDescent="0.15">
      <c r="C21" s="43"/>
      <c r="D21" s="43" t="s">
        <v>16</v>
      </c>
      <c r="E21" s="51">
        <f t="shared" ref="E21:J21" si="4">E15+E18</f>
        <v>0.2</v>
      </c>
      <c r="F21" s="51">
        <f t="shared" si="4"/>
        <v>0.24</v>
      </c>
      <c r="G21" s="51">
        <f t="shared" si="4"/>
        <v>0.27999999999999992</v>
      </c>
      <c r="H21" s="51">
        <f t="shared" si="4"/>
        <v>0.32000000000000012</v>
      </c>
      <c r="I21" s="51">
        <f t="shared" si="4"/>
        <v>0.36</v>
      </c>
      <c r="J21" s="51">
        <f t="shared" si="4"/>
        <v>0.4</v>
      </c>
      <c r="K21" s="43"/>
    </row>
    <row r="22" spans="3:11" x14ac:dyDescent="0.15">
      <c r="C22" s="45"/>
      <c r="D22" s="45" t="s">
        <v>17</v>
      </c>
      <c r="E22" s="59">
        <f t="shared" ref="E22:J22" si="5">IFERROR(E21/E$10,0)</f>
        <v>0.2</v>
      </c>
      <c r="F22" s="67">
        <f t="shared" si="5"/>
        <v>0.2</v>
      </c>
      <c r="G22" s="67">
        <f t="shared" si="5"/>
        <v>0.19999999999999996</v>
      </c>
      <c r="H22" s="67">
        <f t="shared" si="5"/>
        <v>0.20000000000000007</v>
      </c>
      <c r="I22" s="67">
        <f t="shared" si="5"/>
        <v>0.19999999999999998</v>
      </c>
      <c r="J22" s="67">
        <f t="shared" si="5"/>
        <v>0.2</v>
      </c>
      <c r="K22" s="45"/>
    </row>
    <row r="23" spans="3:11" x14ac:dyDescent="0.15">
      <c r="C23" s="46"/>
      <c r="D23" s="46"/>
      <c r="E23" s="60"/>
      <c r="F23" s="61"/>
      <c r="G23" s="60"/>
      <c r="H23" s="62"/>
      <c r="I23" s="60"/>
      <c r="J23" s="60"/>
      <c r="K23" s="46"/>
    </row>
    <row r="25" spans="3:11" x14ac:dyDescent="0.15">
      <c r="C25" s="1"/>
    </row>
  </sheetData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5117038483843"/>
  </sheetPr>
  <dimension ref="A1:AP214"/>
  <sheetViews>
    <sheetView workbookViewId="0">
      <pane xSplit="4" ySplit="9" topLeftCell="E11" activePane="bottomRight" state="frozen"/>
      <selection pane="topRight"/>
      <selection pane="bottomLeft"/>
      <selection pane="bottomRight" activeCell="U33" sqref="U33"/>
    </sheetView>
  </sheetViews>
  <sheetFormatPr baseColWidth="10" defaultColWidth="0" defaultRowHeight="13.5" customHeight="1" zeroHeight="1" x14ac:dyDescent="0.15"/>
  <cols>
    <col min="1" max="2" width="1.33203125" style="12" customWidth="1"/>
    <col min="3" max="3" width="1.5" style="12" customWidth="1"/>
    <col min="4" max="4" width="20.33203125" style="12" customWidth="1"/>
    <col min="5" max="5" width="9.33203125" style="12" customWidth="1"/>
    <col min="6" max="7" width="8.5" style="12" customWidth="1"/>
    <col min="8" max="8" width="1.5" style="12" customWidth="1"/>
    <col min="9" max="11" width="9.33203125" style="12" customWidth="1"/>
    <col min="12" max="12" width="1.5" style="12" customWidth="1"/>
    <col min="13" max="15" width="9.33203125" style="12" customWidth="1"/>
    <col min="16" max="16" width="1.5" style="12" customWidth="1"/>
    <col min="17" max="19" width="9.33203125" style="12" customWidth="1"/>
    <col min="20" max="20" width="1.5" style="12" customWidth="1"/>
    <col min="21" max="21" width="9.33203125" style="12" customWidth="1"/>
    <col min="22" max="22" width="1.5" style="12" customWidth="1"/>
    <col min="23" max="23" width="20.33203125" style="12" customWidth="1"/>
    <col min="24" max="24" width="9.33203125" style="12" customWidth="1"/>
    <col min="25" max="26" width="8.5" style="12" customWidth="1"/>
    <col min="27" max="27" width="1.5" style="12" customWidth="1"/>
    <col min="28" max="30" width="9.33203125" style="12" customWidth="1"/>
    <col min="31" max="31" width="1.5" style="12" customWidth="1"/>
    <col min="32" max="34" width="9.33203125" style="12" customWidth="1"/>
    <col min="35" max="35" width="1.5" style="12" customWidth="1"/>
    <col min="36" max="38" width="9.33203125" style="12" customWidth="1"/>
    <col min="39" max="39" width="1.5" style="12" customWidth="1"/>
    <col min="40" max="40" width="7.6640625" style="12" customWidth="1"/>
    <col min="41" max="42" width="0" style="12" hidden="1" customWidth="1"/>
    <col min="43" max="16384" width="7.6640625" style="12" hidden="1"/>
  </cols>
  <sheetData>
    <row r="1" spans="2:40" ht="13.5" customHeight="1" x14ac:dyDescent="0.15"/>
    <row r="2" spans="2:40" ht="13.5" customHeight="1" x14ac:dyDescent="0.15"/>
    <row r="3" spans="2:40" ht="18" x14ac:dyDescent="0.2">
      <c r="D3" s="16" t="s">
        <v>18</v>
      </c>
      <c r="L3" s="18"/>
      <c r="M3" s="18"/>
      <c r="N3" s="18"/>
      <c r="O3" s="18"/>
      <c r="P3" s="18"/>
      <c r="Q3" s="18"/>
      <c r="R3" s="18"/>
      <c r="S3" s="18"/>
      <c r="T3" s="18"/>
      <c r="U3" s="18"/>
      <c r="W3" s="16" t="s">
        <v>19</v>
      </c>
    </row>
    <row r="4" spans="2:40" ht="13.5" customHeight="1" x14ac:dyDescent="0.15">
      <c r="C4" s="10"/>
      <c r="D4" s="17" t="s">
        <v>20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7" t="s">
        <v>20</v>
      </c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2:40" ht="13.5" customHeight="1" x14ac:dyDescent="0.15">
      <c r="C5" s="18"/>
      <c r="D5" s="19"/>
      <c r="E5" s="29"/>
      <c r="F5" s="29"/>
      <c r="G5" s="29"/>
      <c r="H5" s="19"/>
      <c r="I5" s="29"/>
      <c r="J5" s="29"/>
      <c r="K5" s="29"/>
      <c r="L5" s="19"/>
      <c r="M5" s="29"/>
      <c r="N5" s="29"/>
      <c r="O5" s="29"/>
      <c r="P5" s="19"/>
      <c r="Q5" s="29"/>
      <c r="R5" s="29"/>
      <c r="S5" s="29"/>
      <c r="T5" s="19"/>
      <c r="U5" s="19"/>
      <c r="V5" s="18"/>
      <c r="W5" s="18"/>
      <c r="X5" s="29"/>
      <c r="Y5" s="29"/>
      <c r="Z5" s="29"/>
      <c r="AA5" s="18"/>
      <c r="AB5" s="29"/>
      <c r="AC5" s="29"/>
      <c r="AD5" s="29"/>
      <c r="AE5" s="18"/>
      <c r="AF5" s="29"/>
      <c r="AG5" s="29"/>
      <c r="AH5" s="29"/>
      <c r="AI5" s="18"/>
      <c r="AJ5" s="29"/>
      <c r="AK5" s="29"/>
      <c r="AL5" s="29"/>
      <c r="AM5" s="18"/>
    </row>
    <row r="6" spans="2:40" ht="13.5" customHeight="1" x14ac:dyDescent="0.15">
      <c r="B6" s="20"/>
      <c r="C6" s="21"/>
      <c r="D6" s="70" t="s">
        <v>21</v>
      </c>
      <c r="E6" s="30" t="s">
        <v>22</v>
      </c>
      <c r="F6" s="71" t="s">
        <v>23</v>
      </c>
      <c r="G6" s="71" t="s">
        <v>24</v>
      </c>
      <c r="H6" s="21"/>
      <c r="I6" s="68" t="s">
        <v>25</v>
      </c>
      <c r="J6" s="69"/>
      <c r="K6" s="69"/>
      <c r="L6" s="21"/>
      <c r="M6" s="68" t="s">
        <v>26</v>
      </c>
      <c r="N6" s="69"/>
      <c r="O6" s="69"/>
      <c r="P6" s="21"/>
      <c r="Q6" s="68" t="s">
        <v>27</v>
      </c>
      <c r="R6" s="69"/>
      <c r="S6" s="69"/>
      <c r="T6" s="21"/>
      <c r="U6" s="37"/>
      <c r="V6" s="21"/>
      <c r="W6" s="70" t="s">
        <v>21</v>
      </c>
      <c r="X6" s="30" t="s">
        <v>22</v>
      </c>
      <c r="Y6" s="71" t="s">
        <v>23</v>
      </c>
      <c r="Z6" s="71" t="s">
        <v>24</v>
      </c>
      <c r="AA6" s="21"/>
      <c r="AB6" s="68" t="s">
        <v>28</v>
      </c>
      <c r="AC6" s="69"/>
      <c r="AD6" s="69"/>
      <c r="AE6" s="21"/>
      <c r="AF6" s="68" t="s">
        <v>29</v>
      </c>
      <c r="AG6" s="69"/>
      <c r="AH6" s="69"/>
      <c r="AI6" s="21"/>
      <c r="AJ6" s="68" t="s">
        <v>17</v>
      </c>
      <c r="AK6" s="69"/>
      <c r="AL6" s="69"/>
      <c r="AM6" s="21"/>
      <c r="AN6" s="42"/>
    </row>
    <row r="7" spans="2:40" ht="13.5" customHeight="1" x14ac:dyDescent="0.15">
      <c r="B7" s="20"/>
      <c r="C7" s="21"/>
      <c r="D7" s="70"/>
      <c r="E7" s="31"/>
      <c r="F7" s="71"/>
      <c r="G7" s="71"/>
      <c r="H7" s="21"/>
      <c r="I7" s="72">
        <v>44196</v>
      </c>
      <c r="J7" s="72">
        <v>44561</v>
      </c>
      <c r="K7" s="72">
        <v>44926</v>
      </c>
      <c r="L7" s="21"/>
      <c r="M7" s="72">
        <v>44196</v>
      </c>
      <c r="N7" s="72">
        <v>44561</v>
      </c>
      <c r="O7" s="72">
        <v>44926</v>
      </c>
      <c r="P7" s="21"/>
      <c r="Q7" s="72">
        <v>44196</v>
      </c>
      <c r="R7" s="72">
        <v>44561</v>
      </c>
      <c r="S7" s="72">
        <v>44926</v>
      </c>
      <c r="T7" s="21"/>
      <c r="U7" s="37"/>
      <c r="V7" s="21"/>
      <c r="W7" s="70"/>
      <c r="X7" s="31"/>
      <c r="Y7" s="71">
        <v>0</v>
      </c>
      <c r="Z7" s="71">
        <v>0</v>
      </c>
      <c r="AA7" s="21"/>
      <c r="AB7" s="72">
        <v>44196</v>
      </c>
      <c r="AC7" s="72">
        <v>44561</v>
      </c>
      <c r="AD7" s="72">
        <v>44926</v>
      </c>
      <c r="AE7" s="21"/>
      <c r="AF7" s="72">
        <v>44196</v>
      </c>
      <c r="AG7" s="72">
        <v>44561</v>
      </c>
      <c r="AH7" s="72">
        <v>44926</v>
      </c>
      <c r="AI7" s="30"/>
      <c r="AJ7" s="72">
        <v>44196</v>
      </c>
      <c r="AK7" s="72">
        <v>44561</v>
      </c>
      <c r="AL7" s="72">
        <v>44926</v>
      </c>
      <c r="AM7" s="21"/>
      <c r="AN7" s="42"/>
    </row>
    <row r="8" spans="2:40" ht="13.5" customHeight="1" x14ac:dyDescent="0.15">
      <c r="B8" s="20"/>
      <c r="C8" s="21"/>
      <c r="D8" s="70"/>
      <c r="E8" s="30" t="s">
        <v>30</v>
      </c>
      <c r="F8" s="30" t="s">
        <v>31</v>
      </c>
      <c r="G8" s="30" t="s">
        <v>31</v>
      </c>
      <c r="H8" s="30"/>
      <c r="I8" s="73"/>
      <c r="J8" s="73"/>
      <c r="K8" s="73"/>
      <c r="L8" s="30"/>
      <c r="M8" s="73"/>
      <c r="N8" s="73"/>
      <c r="O8" s="73"/>
      <c r="P8" s="30"/>
      <c r="Q8" s="73"/>
      <c r="R8" s="73"/>
      <c r="S8" s="73"/>
      <c r="T8" s="30"/>
      <c r="U8" s="38"/>
      <c r="V8" s="21"/>
      <c r="W8" s="70"/>
      <c r="X8" s="30" t="s">
        <v>30</v>
      </c>
      <c r="Y8" s="30" t="s">
        <v>31</v>
      </c>
      <c r="Z8" s="30" t="s">
        <v>31</v>
      </c>
      <c r="AA8" s="30"/>
      <c r="AB8" s="73"/>
      <c r="AC8" s="73"/>
      <c r="AD8" s="73"/>
      <c r="AE8" s="30"/>
      <c r="AF8" s="73"/>
      <c r="AG8" s="73"/>
      <c r="AH8" s="73"/>
      <c r="AI8" s="30"/>
      <c r="AJ8" s="73"/>
      <c r="AK8" s="73"/>
      <c r="AL8" s="73"/>
      <c r="AM8" s="30"/>
      <c r="AN8" s="42"/>
    </row>
    <row r="9" spans="2:40" ht="13.5" customHeight="1" x14ac:dyDescent="0.15"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65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</row>
    <row r="10" spans="2:40" ht="13.5" customHeight="1" x14ac:dyDescent="0.15">
      <c r="C10" s="23"/>
      <c r="D10" s="24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3"/>
      <c r="U10" s="23"/>
      <c r="V10" s="39"/>
      <c r="W10" s="24" t="s">
        <v>32</v>
      </c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spans="2:40" ht="13.5" customHeight="1" x14ac:dyDescent="0.15">
      <c r="C11" s="25">
        <v>1</v>
      </c>
      <c r="D11" s="75" t="s">
        <v>55</v>
      </c>
      <c r="E11" s="75">
        <v>75</v>
      </c>
      <c r="F11" s="76">
        <v>1875</v>
      </c>
      <c r="G11" s="76">
        <v>2500</v>
      </c>
      <c r="H11" s="23"/>
      <c r="I11" s="75">
        <v>1.37</v>
      </c>
      <c r="J11" s="75" t="s">
        <v>70</v>
      </c>
      <c r="K11" s="75" t="s">
        <v>70</v>
      </c>
      <c r="L11" s="32">
        <v>1</v>
      </c>
      <c r="M11" s="75">
        <v>22.22</v>
      </c>
      <c r="N11" s="75" t="s">
        <v>70</v>
      </c>
      <c r="O11" s="75" t="s">
        <v>70</v>
      </c>
      <c r="P11" s="34"/>
      <c r="Q11" s="75">
        <v>125</v>
      </c>
      <c r="R11" s="75" t="s">
        <v>70</v>
      </c>
      <c r="S11" s="75" t="s">
        <v>70</v>
      </c>
      <c r="T11" s="36"/>
      <c r="U11" s="23"/>
      <c r="V11" s="37"/>
      <c r="W11" s="75" t="s">
        <v>55</v>
      </c>
      <c r="X11" s="75">
        <v>75</v>
      </c>
      <c r="Y11" s="76">
        <v>1875</v>
      </c>
      <c r="Z11" s="76">
        <v>2500</v>
      </c>
      <c r="AB11" s="75" t="s">
        <v>70</v>
      </c>
      <c r="AC11" s="75" t="s">
        <v>70</v>
      </c>
      <c r="AD11" s="75" t="s">
        <v>70</v>
      </c>
      <c r="AE11" s="41"/>
      <c r="AF11" s="77">
        <v>4</v>
      </c>
      <c r="AG11" s="75" t="s">
        <v>70</v>
      </c>
      <c r="AH11" s="75" t="s">
        <v>70</v>
      </c>
      <c r="AI11" s="41"/>
      <c r="AJ11" s="77">
        <v>0.63919999999999999</v>
      </c>
      <c r="AK11" s="75" t="s">
        <v>70</v>
      </c>
      <c r="AL11" s="75" t="s">
        <v>70</v>
      </c>
      <c r="AM11" s="42"/>
    </row>
    <row r="12" spans="2:40" ht="13.5" customHeight="1" x14ac:dyDescent="0.15">
      <c r="C12" s="25">
        <v>2</v>
      </c>
      <c r="D12" s="75" t="s">
        <v>56</v>
      </c>
      <c r="E12" s="75">
        <v>128</v>
      </c>
      <c r="F12" s="76">
        <v>3600</v>
      </c>
      <c r="G12" s="76">
        <v>4100</v>
      </c>
      <c r="H12" s="23"/>
      <c r="I12" s="75">
        <v>1.1399999999999999</v>
      </c>
      <c r="J12" s="75">
        <v>7.14</v>
      </c>
      <c r="K12" s="75">
        <v>6.67</v>
      </c>
      <c r="L12" s="32">
        <v>2</v>
      </c>
      <c r="M12" s="75">
        <v>15.22</v>
      </c>
      <c r="N12" s="75">
        <v>6.67</v>
      </c>
      <c r="O12" s="75">
        <v>6.25</v>
      </c>
      <c r="P12" s="34"/>
      <c r="Q12" s="75">
        <v>70</v>
      </c>
      <c r="R12" s="75">
        <v>60</v>
      </c>
      <c r="S12" s="75">
        <v>55</v>
      </c>
      <c r="T12" s="36"/>
      <c r="U12" s="23"/>
      <c r="V12" s="37"/>
      <c r="W12" s="75" t="s">
        <v>56</v>
      </c>
      <c r="X12" s="75">
        <v>128</v>
      </c>
      <c r="Y12" s="76">
        <v>3600</v>
      </c>
      <c r="Z12" s="76">
        <v>4100</v>
      </c>
      <c r="AB12" s="77">
        <v>0.13159999999999999</v>
      </c>
      <c r="AC12" s="77">
        <v>2.86E-2</v>
      </c>
      <c r="AD12" s="77">
        <v>-7.7000000000000002E-3</v>
      </c>
      <c r="AE12" s="41"/>
      <c r="AF12" s="77">
        <v>0.3</v>
      </c>
      <c r="AG12" s="77">
        <v>0.1875</v>
      </c>
      <c r="AH12" s="77">
        <v>0.125</v>
      </c>
      <c r="AI12" s="41"/>
      <c r="AJ12" s="77">
        <v>0.30430000000000001</v>
      </c>
      <c r="AK12" s="77">
        <v>0.25269999999999998</v>
      </c>
      <c r="AL12" s="77">
        <v>0.22109999999999999</v>
      </c>
      <c r="AM12" s="42"/>
    </row>
    <row r="13" spans="2:40" ht="13.5" customHeight="1" x14ac:dyDescent="0.15">
      <c r="C13" s="25">
        <v>3</v>
      </c>
      <c r="D13" s="75" t="s">
        <v>57</v>
      </c>
      <c r="E13" s="75">
        <v>4.5</v>
      </c>
      <c r="F13" s="75">
        <v>135</v>
      </c>
      <c r="G13" s="75">
        <v>150</v>
      </c>
      <c r="H13" s="23"/>
      <c r="I13" s="75">
        <v>1.1100000000000001</v>
      </c>
      <c r="J13" s="75" t="s">
        <v>70</v>
      </c>
      <c r="K13" s="75" t="s">
        <v>70</v>
      </c>
      <c r="L13" s="32">
        <v>3</v>
      </c>
      <c r="M13" s="75">
        <v>12</v>
      </c>
      <c r="N13" s="75" t="s">
        <v>70</v>
      </c>
      <c r="O13" s="75" t="s">
        <v>70</v>
      </c>
      <c r="P13" s="34"/>
      <c r="Q13" s="75">
        <v>30</v>
      </c>
      <c r="R13" s="75" t="s">
        <v>70</v>
      </c>
      <c r="S13" s="75" t="s">
        <v>70</v>
      </c>
      <c r="T13" s="36"/>
      <c r="U13" s="23"/>
      <c r="V13" s="37"/>
      <c r="W13" s="75" t="s">
        <v>57</v>
      </c>
      <c r="X13" s="75">
        <v>4.5</v>
      </c>
      <c r="Y13" s="75">
        <v>135</v>
      </c>
      <c r="Z13" s="75">
        <v>150</v>
      </c>
      <c r="AB13" s="75" t="s">
        <v>70</v>
      </c>
      <c r="AC13" s="75" t="s">
        <v>70</v>
      </c>
      <c r="AD13" s="75" t="s">
        <v>70</v>
      </c>
      <c r="AE13" s="41"/>
      <c r="AF13" s="75" t="s">
        <v>70</v>
      </c>
      <c r="AG13" s="75" t="s">
        <v>70</v>
      </c>
      <c r="AH13" s="75" t="s">
        <v>70</v>
      </c>
      <c r="AI13" s="41"/>
      <c r="AJ13" s="77">
        <v>0.23280000000000001</v>
      </c>
      <c r="AK13" s="75" t="s">
        <v>70</v>
      </c>
      <c r="AL13" s="75" t="s">
        <v>70</v>
      </c>
      <c r="AM13" s="42"/>
    </row>
    <row r="14" spans="2:40" ht="13.5" customHeight="1" x14ac:dyDescent="0.15">
      <c r="C14" s="25">
        <v>4</v>
      </c>
      <c r="D14" s="75" t="s">
        <v>58</v>
      </c>
      <c r="E14" s="75">
        <v>100</v>
      </c>
      <c r="F14" s="76">
        <v>2800</v>
      </c>
      <c r="G14" s="76">
        <v>3200</v>
      </c>
      <c r="H14" s="23"/>
      <c r="I14" s="75">
        <v>1.1399999999999999</v>
      </c>
      <c r="J14" s="75">
        <v>5.6</v>
      </c>
      <c r="K14" s="75">
        <v>5.2</v>
      </c>
      <c r="L14" s="32">
        <v>4</v>
      </c>
      <c r="M14" s="75">
        <v>16</v>
      </c>
      <c r="N14" s="75">
        <v>5.2</v>
      </c>
      <c r="O14" s="75">
        <v>4.8</v>
      </c>
      <c r="P14" s="34"/>
      <c r="Q14" s="75">
        <v>60</v>
      </c>
      <c r="R14" s="75">
        <v>50</v>
      </c>
      <c r="S14" s="75">
        <v>45</v>
      </c>
      <c r="T14" s="36"/>
      <c r="U14" s="23"/>
      <c r="V14" s="37"/>
      <c r="W14" s="75" t="s">
        <v>58</v>
      </c>
      <c r="X14" s="75">
        <v>100</v>
      </c>
      <c r="Y14" s="76">
        <v>2800</v>
      </c>
      <c r="Z14" s="76">
        <v>3200</v>
      </c>
      <c r="AB14" s="77">
        <v>0.33329999999999999</v>
      </c>
      <c r="AC14" s="77">
        <v>0.125</v>
      </c>
      <c r="AD14" s="77">
        <v>8.3299999999999999E-2</v>
      </c>
      <c r="AE14" s="41"/>
      <c r="AF14" s="77">
        <v>0.5</v>
      </c>
      <c r="AG14" s="77">
        <v>0.25</v>
      </c>
      <c r="AH14" s="77">
        <v>0.125</v>
      </c>
      <c r="AI14" s="41"/>
      <c r="AJ14" s="77">
        <v>0.30230000000000001</v>
      </c>
      <c r="AK14" s="77">
        <v>0.22309999999999999</v>
      </c>
      <c r="AL14" s="77">
        <v>0.19570000000000001</v>
      </c>
      <c r="AM14" s="42"/>
    </row>
    <row r="15" spans="2:40" ht="13.5" customHeight="1" x14ac:dyDescent="0.15">
      <c r="C15" s="25">
        <v>5</v>
      </c>
      <c r="D15" s="75" t="s">
        <v>59</v>
      </c>
      <c r="E15" s="75">
        <v>30</v>
      </c>
      <c r="F15" s="75">
        <v>900</v>
      </c>
      <c r="G15" s="76">
        <v>1000</v>
      </c>
      <c r="H15" s="23"/>
      <c r="I15" s="75">
        <v>1.1100000000000001</v>
      </c>
      <c r="J15" s="75" t="s">
        <v>70</v>
      </c>
      <c r="K15" s="75" t="s">
        <v>70</v>
      </c>
      <c r="L15" s="32">
        <v>5</v>
      </c>
      <c r="M15" s="75">
        <v>10</v>
      </c>
      <c r="N15" s="75" t="s">
        <v>70</v>
      </c>
      <c r="O15" s="75" t="s">
        <v>70</v>
      </c>
      <c r="P15" s="34"/>
      <c r="Q15" s="75">
        <v>30</v>
      </c>
      <c r="R15" s="75" t="s">
        <v>70</v>
      </c>
      <c r="S15" s="75" t="s">
        <v>70</v>
      </c>
      <c r="T15" s="36"/>
      <c r="U15" s="23"/>
      <c r="V15" s="37"/>
      <c r="W15" s="75" t="s">
        <v>59</v>
      </c>
      <c r="X15" s="75">
        <v>30</v>
      </c>
      <c r="Y15" s="75">
        <v>900</v>
      </c>
      <c r="Z15" s="76">
        <v>1000</v>
      </c>
      <c r="AB15" s="75" t="s">
        <v>70</v>
      </c>
      <c r="AC15" s="75" t="s">
        <v>70</v>
      </c>
      <c r="AD15" s="75" t="s">
        <v>70</v>
      </c>
      <c r="AE15" s="41"/>
      <c r="AF15" s="75" t="s">
        <v>70</v>
      </c>
      <c r="AG15" s="75" t="s">
        <v>70</v>
      </c>
      <c r="AH15" s="75" t="s">
        <v>70</v>
      </c>
      <c r="AI15" s="41"/>
      <c r="AJ15" s="77">
        <v>0.18870000000000001</v>
      </c>
      <c r="AK15" s="75" t="s">
        <v>70</v>
      </c>
      <c r="AL15" s="75" t="s">
        <v>70</v>
      </c>
      <c r="AM15" s="42"/>
    </row>
    <row r="16" spans="2:40" ht="13.5" customHeight="1" x14ac:dyDescent="0.15">
      <c r="C16" s="25">
        <v>6</v>
      </c>
      <c r="D16" s="75" t="s">
        <v>60</v>
      </c>
      <c r="E16" s="75">
        <v>75</v>
      </c>
      <c r="F16" s="76">
        <v>2250</v>
      </c>
      <c r="G16" s="76">
        <v>2500</v>
      </c>
      <c r="H16" s="23"/>
      <c r="I16" s="75">
        <v>1.1200000000000001</v>
      </c>
      <c r="J16" s="75">
        <v>4</v>
      </c>
      <c r="K16" s="75">
        <v>3.5</v>
      </c>
      <c r="L16" s="32">
        <v>6</v>
      </c>
      <c r="M16" s="75">
        <v>12</v>
      </c>
      <c r="N16" s="75">
        <v>3.5</v>
      </c>
      <c r="O16" s="75">
        <v>3.25</v>
      </c>
      <c r="P16" s="34"/>
      <c r="Q16" s="75">
        <v>50</v>
      </c>
      <c r="R16" s="75">
        <v>40</v>
      </c>
      <c r="S16" s="75">
        <v>35</v>
      </c>
      <c r="T16" s="36"/>
      <c r="U16" s="23"/>
      <c r="V16" s="37"/>
      <c r="W16" s="75" t="s">
        <v>60</v>
      </c>
      <c r="X16" s="75">
        <v>75</v>
      </c>
      <c r="Y16" s="76">
        <v>2250</v>
      </c>
      <c r="Z16" s="76">
        <v>2500</v>
      </c>
      <c r="AB16" s="77">
        <v>0.22220000000000001</v>
      </c>
      <c r="AC16" s="77">
        <v>0</v>
      </c>
      <c r="AD16" s="77">
        <v>-0.1111</v>
      </c>
      <c r="AE16" s="41"/>
      <c r="AF16" s="77">
        <v>0.4</v>
      </c>
      <c r="AG16" s="77">
        <v>0.2</v>
      </c>
      <c r="AH16" s="77">
        <v>0</v>
      </c>
      <c r="AI16" s="41"/>
      <c r="AJ16" s="77">
        <v>0.28570000000000001</v>
      </c>
      <c r="AK16" s="77">
        <v>0.23810000000000001</v>
      </c>
      <c r="AL16" s="77">
        <v>0.1905</v>
      </c>
      <c r="AM16" s="42"/>
    </row>
    <row r="17" spans="3:39" ht="13.5" customHeight="1" x14ac:dyDescent="0.15">
      <c r="C17" s="25">
        <v>7</v>
      </c>
      <c r="D17" s="75" t="s">
        <v>61</v>
      </c>
      <c r="E17" s="75">
        <v>115</v>
      </c>
      <c r="F17" s="76">
        <v>3225</v>
      </c>
      <c r="G17" s="76">
        <v>3500</v>
      </c>
      <c r="H17" s="23"/>
      <c r="I17" s="75">
        <v>1.1200000000000001</v>
      </c>
      <c r="J17" s="75">
        <v>3.07</v>
      </c>
      <c r="K17" s="75">
        <v>2.92</v>
      </c>
      <c r="L17" s="32">
        <v>7</v>
      </c>
      <c r="M17" s="75">
        <v>14.28</v>
      </c>
      <c r="N17" s="75">
        <v>2.92</v>
      </c>
      <c r="O17" s="75">
        <v>2.77</v>
      </c>
      <c r="P17" s="34"/>
      <c r="Q17" s="75">
        <v>40</v>
      </c>
      <c r="R17" s="75">
        <v>30</v>
      </c>
      <c r="S17" s="75">
        <v>25</v>
      </c>
      <c r="T17" s="36"/>
      <c r="U17" s="23"/>
      <c r="V17" s="37"/>
      <c r="W17" s="75" t="s">
        <v>61</v>
      </c>
      <c r="X17" s="75">
        <v>115</v>
      </c>
      <c r="Y17" s="76">
        <v>3225</v>
      </c>
      <c r="Z17" s="76">
        <v>3500</v>
      </c>
      <c r="AB17" s="77">
        <v>0.36359999999999998</v>
      </c>
      <c r="AC17" s="77">
        <v>0.13639999999999999</v>
      </c>
      <c r="AD17" s="77">
        <v>5.7799999999999997E-2</v>
      </c>
      <c r="AE17" s="41"/>
      <c r="AF17" s="77">
        <v>1</v>
      </c>
      <c r="AG17" s="77">
        <v>0.5</v>
      </c>
      <c r="AH17" s="77">
        <v>0.25</v>
      </c>
      <c r="AI17" s="41"/>
      <c r="AJ17" s="77">
        <v>0.34289999999999998</v>
      </c>
      <c r="AK17" s="77">
        <v>0.28570000000000001</v>
      </c>
      <c r="AL17" s="77">
        <v>0.2424</v>
      </c>
      <c r="AM17" s="42"/>
    </row>
    <row r="18" spans="3:39" ht="13.5" customHeight="1" x14ac:dyDescent="0.15">
      <c r="C18" s="25">
        <v>8</v>
      </c>
      <c r="D18" s="75" t="s">
        <v>62</v>
      </c>
      <c r="E18" s="75">
        <v>30</v>
      </c>
      <c r="F18" s="75">
        <v>900</v>
      </c>
      <c r="G18" s="76">
        <v>1000</v>
      </c>
      <c r="H18" s="23"/>
      <c r="I18" s="75">
        <v>1.1100000000000001</v>
      </c>
      <c r="J18" s="75" t="s">
        <v>70</v>
      </c>
      <c r="K18" s="75" t="s">
        <v>70</v>
      </c>
      <c r="L18" s="32">
        <v>8</v>
      </c>
      <c r="M18" s="75">
        <v>10</v>
      </c>
      <c r="N18" s="75" t="s">
        <v>70</v>
      </c>
      <c r="O18" s="75" t="s">
        <v>70</v>
      </c>
      <c r="P18" s="34"/>
      <c r="Q18" s="75">
        <v>30</v>
      </c>
      <c r="R18" s="75" t="s">
        <v>70</v>
      </c>
      <c r="S18" s="75" t="s">
        <v>70</v>
      </c>
      <c r="T18" s="36"/>
      <c r="U18" s="23"/>
      <c r="V18" s="37"/>
      <c r="W18" s="75" t="s">
        <v>62</v>
      </c>
      <c r="X18" s="75">
        <v>30</v>
      </c>
      <c r="Y18" s="75">
        <v>900</v>
      </c>
      <c r="Z18" s="76">
        <v>1000</v>
      </c>
      <c r="AB18" s="75" t="s">
        <v>70</v>
      </c>
      <c r="AC18" s="75" t="s">
        <v>70</v>
      </c>
      <c r="AD18" s="75" t="s">
        <v>70</v>
      </c>
      <c r="AE18" s="41"/>
      <c r="AF18" s="75" t="s">
        <v>70</v>
      </c>
      <c r="AG18" s="75" t="s">
        <v>70</v>
      </c>
      <c r="AH18" s="75" t="s">
        <v>70</v>
      </c>
      <c r="AI18" s="41"/>
      <c r="AJ18" s="77">
        <v>0.28570000000000001</v>
      </c>
      <c r="AK18" s="75" t="s">
        <v>70</v>
      </c>
      <c r="AL18" s="75" t="s">
        <v>70</v>
      </c>
      <c r="AM18" s="42"/>
    </row>
    <row r="19" spans="3:39" ht="13.5" customHeight="1" x14ac:dyDescent="0.15">
      <c r="C19" s="25">
        <v>9</v>
      </c>
      <c r="D19" s="75" t="s">
        <v>63</v>
      </c>
      <c r="E19" s="75">
        <v>125</v>
      </c>
      <c r="F19" s="76">
        <v>3125</v>
      </c>
      <c r="G19" s="76">
        <v>3500</v>
      </c>
      <c r="H19" s="23"/>
      <c r="I19" s="75">
        <v>1.1200000000000001</v>
      </c>
      <c r="J19" s="75">
        <v>4</v>
      </c>
      <c r="K19" s="75">
        <v>3.5</v>
      </c>
      <c r="L19" s="32">
        <v>9</v>
      </c>
      <c r="M19" s="75">
        <v>13.75</v>
      </c>
      <c r="N19" s="75">
        <v>3.5</v>
      </c>
      <c r="O19" s="75">
        <v>3.25</v>
      </c>
      <c r="P19" s="34"/>
      <c r="Q19" s="75">
        <v>50</v>
      </c>
      <c r="R19" s="75">
        <v>40</v>
      </c>
      <c r="S19" s="75">
        <v>35</v>
      </c>
      <c r="T19" s="36"/>
      <c r="U19" s="23"/>
      <c r="V19" s="37"/>
      <c r="W19" s="75" t="s">
        <v>63</v>
      </c>
      <c r="X19" s="75">
        <v>125</v>
      </c>
      <c r="Y19" s="76">
        <v>3125</v>
      </c>
      <c r="Z19" s="76">
        <v>3500</v>
      </c>
      <c r="AB19" s="77">
        <v>0.25</v>
      </c>
      <c r="AC19" s="77">
        <v>0</v>
      </c>
      <c r="AD19" s="77">
        <v>-0.125</v>
      </c>
      <c r="AE19" s="41"/>
      <c r="AF19" s="77">
        <v>0.5</v>
      </c>
      <c r="AG19" s="77">
        <v>0.25</v>
      </c>
      <c r="AH19" s="77">
        <v>0</v>
      </c>
      <c r="AI19" s="41"/>
      <c r="AJ19" s="77">
        <v>0.2424</v>
      </c>
      <c r="AK19" s="77">
        <v>0.21429999999999999</v>
      </c>
      <c r="AL19" s="77">
        <v>0.1857</v>
      </c>
      <c r="AM19" s="42"/>
    </row>
    <row r="20" spans="3:39" ht="13.5" customHeight="1" x14ac:dyDescent="0.15">
      <c r="C20" s="25">
        <v>10</v>
      </c>
      <c r="D20" s="75" t="s">
        <v>64</v>
      </c>
      <c r="E20" s="75">
        <v>85</v>
      </c>
      <c r="F20" s="76">
        <v>2525</v>
      </c>
      <c r="G20" s="76">
        <v>2750</v>
      </c>
      <c r="H20" s="23"/>
      <c r="I20" s="75">
        <v>1.0900000000000001</v>
      </c>
      <c r="J20" s="75">
        <v>3.3</v>
      </c>
      <c r="K20" s="75">
        <v>3.12</v>
      </c>
      <c r="L20" s="32">
        <v>10</v>
      </c>
      <c r="M20" s="75">
        <v>11.25</v>
      </c>
      <c r="N20" s="75">
        <v>3.12</v>
      </c>
      <c r="O20" s="75">
        <v>2.95</v>
      </c>
      <c r="P20" s="34"/>
      <c r="Q20" s="75">
        <v>40</v>
      </c>
      <c r="R20" s="75">
        <v>30</v>
      </c>
      <c r="S20" s="75">
        <v>25</v>
      </c>
      <c r="T20" s="36"/>
      <c r="U20" s="23"/>
      <c r="V20" s="37"/>
      <c r="W20" s="75" t="s">
        <v>64</v>
      </c>
      <c r="X20" s="75">
        <v>85</v>
      </c>
      <c r="Y20" s="76">
        <v>2525</v>
      </c>
      <c r="Z20" s="76">
        <v>2750</v>
      </c>
      <c r="AB20" s="77">
        <v>0.2</v>
      </c>
      <c r="AC20" s="77">
        <v>0</v>
      </c>
      <c r="AD20" s="77">
        <v>-0.1</v>
      </c>
      <c r="AE20" s="41"/>
      <c r="AF20" s="77">
        <v>0.3</v>
      </c>
      <c r="AG20" s="77">
        <v>0.15</v>
      </c>
      <c r="AH20" s="77">
        <v>0</v>
      </c>
      <c r="AI20" s="41"/>
      <c r="AJ20" s="77">
        <v>0.2576</v>
      </c>
      <c r="AK20" s="77">
        <v>0.23080000000000001</v>
      </c>
      <c r="AL20" s="77">
        <v>0.20399999999999999</v>
      </c>
      <c r="AM20" s="42"/>
    </row>
    <row r="21" spans="3:39" ht="13.5" customHeight="1" x14ac:dyDescent="0.15">
      <c r="C21" s="25">
        <v>11</v>
      </c>
      <c r="D21" s="75" t="s">
        <v>65</v>
      </c>
      <c r="E21" s="75">
        <v>165</v>
      </c>
      <c r="F21" s="76">
        <v>5025</v>
      </c>
      <c r="G21" s="76">
        <v>5500</v>
      </c>
      <c r="H21" s="23"/>
      <c r="I21" s="75">
        <v>1.1000000000000001</v>
      </c>
      <c r="J21" s="75">
        <v>4.55</v>
      </c>
      <c r="K21" s="75">
        <v>4.3</v>
      </c>
      <c r="L21" s="32">
        <v>11</v>
      </c>
      <c r="M21" s="75">
        <v>15.25</v>
      </c>
      <c r="N21" s="75">
        <v>4.05</v>
      </c>
      <c r="O21" s="75">
        <v>3.8</v>
      </c>
      <c r="P21" s="34"/>
      <c r="Q21" s="75">
        <v>70</v>
      </c>
      <c r="R21" s="75">
        <v>60</v>
      </c>
      <c r="S21" s="75">
        <v>55</v>
      </c>
      <c r="T21" s="36"/>
      <c r="U21" s="23"/>
      <c r="V21" s="37"/>
      <c r="W21" s="75" t="s">
        <v>65</v>
      </c>
      <c r="X21" s="75">
        <v>165</v>
      </c>
      <c r="Y21" s="76">
        <v>5025</v>
      </c>
      <c r="Z21" s="76">
        <v>5500</v>
      </c>
      <c r="AB21" s="77">
        <v>0.3846</v>
      </c>
      <c r="AC21" s="77">
        <v>0.1071</v>
      </c>
      <c r="AD21" s="77">
        <v>-2.86E-2</v>
      </c>
      <c r="AE21" s="41"/>
      <c r="AF21" s="77">
        <v>0.8</v>
      </c>
      <c r="AG21" s="77">
        <v>0.4</v>
      </c>
      <c r="AH21" s="77">
        <v>0.2</v>
      </c>
      <c r="AI21" s="41"/>
      <c r="AJ21" s="77">
        <v>0.32500000000000001</v>
      </c>
      <c r="AK21" s="77">
        <v>0.27779999999999999</v>
      </c>
      <c r="AL21" s="77">
        <v>0.2424</v>
      </c>
      <c r="AM21" s="42"/>
    </row>
    <row r="22" spans="3:39" ht="13.5" customHeight="1" x14ac:dyDescent="0.15">
      <c r="C22" s="25">
        <v>12</v>
      </c>
      <c r="D22" s="75" t="s">
        <v>66</v>
      </c>
      <c r="E22" s="75">
        <v>125</v>
      </c>
      <c r="F22" s="76">
        <v>3125</v>
      </c>
      <c r="G22" s="76">
        <v>3500</v>
      </c>
      <c r="H22" s="23"/>
      <c r="I22" s="75">
        <v>1.1200000000000001</v>
      </c>
      <c r="J22" s="75">
        <v>4</v>
      </c>
      <c r="K22" s="75">
        <v>3.75</v>
      </c>
      <c r="L22" s="32">
        <v>12</v>
      </c>
      <c r="M22" s="75">
        <v>13.75</v>
      </c>
      <c r="N22" s="75">
        <v>3.75</v>
      </c>
      <c r="O22" s="75">
        <v>3.5</v>
      </c>
      <c r="P22" s="34"/>
      <c r="Q22" s="75">
        <v>50</v>
      </c>
      <c r="R22" s="75">
        <v>40</v>
      </c>
      <c r="S22" s="75">
        <v>35</v>
      </c>
      <c r="T22" s="36"/>
      <c r="U22" s="23"/>
      <c r="V22" s="37"/>
      <c r="W22" s="75" t="s">
        <v>66</v>
      </c>
      <c r="X22" s="75">
        <v>125</v>
      </c>
      <c r="Y22" s="76">
        <v>3125</v>
      </c>
      <c r="Z22" s="76">
        <v>3500</v>
      </c>
      <c r="AB22" s="77">
        <v>0.25</v>
      </c>
      <c r="AC22" s="77">
        <v>0</v>
      </c>
      <c r="AD22" s="77">
        <v>-0.125</v>
      </c>
      <c r="AE22" s="41"/>
      <c r="AF22" s="77">
        <v>0.5</v>
      </c>
      <c r="AG22" s="77">
        <v>0.25</v>
      </c>
      <c r="AH22" s="77">
        <v>0</v>
      </c>
      <c r="AI22" s="41"/>
      <c r="AJ22" s="77">
        <v>0.34289999999999998</v>
      </c>
      <c r="AK22" s="77">
        <v>0.31580000000000003</v>
      </c>
      <c r="AL22" s="77">
        <v>0.29160000000000003</v>
      </c>
      <c r="AM22" s="42"/>
    </row>
    <row r="23" spans="3:39" ht="13.5" customHeight="1" x14ac:dyDescent="0.15">
      <c r="C23" s="25">
        <v>13</v>
      </c>
      <c r="D23" s="75" t="s">
        <v>67</v>
      </c>
      <c r="E23" s="75">
        <v>550</v>
      </c>
      <c r="F23" s="76">
        <v>16250</v>
      </c>
      <c r="G23" s="76">
        <v>17500</v>
      </c>
      <c r="H23" s="23"/>
      <c r="I23" s="75">
        <v>1.07</v>
      </c>
      <c r="J23" s="75">
        <v>3.55</v>
      </c>
      <c r="K23" s="75">
        <v>3.33</v>
      </c>
      <c r="L23" s="32">
        <v>13</v>
      </c>
      <c r="M23" s="75">
        <v>16.25</v>
      </c>
      <c r="N23" s="75">
        <v>3.33</v>
      </c>
      <c r="O23" s="75">
        <v>3.12</v>
      </c>
      <c r="P23" s="34"/>
      <c r="Q23" s="75">
        <v>20</v>
      </c>
      <c r="R23" s="75">
        <v>15</v>
      </c>
      <c r="S23" s="75">
        <v>12.5</v>
      </c>
      <c r="T23" s="36"/>
      <c r="U23" s="23"/>
      <c r="V23" s="37"/>
      <c r="W23" s="75" t="s">
        <v>67</v>
      </c>
      <c r="X23" s="75">
        <v>550</v>
      </c>
      <c r="Y23" s="76">
        <v>16250</v>
      </c>
      <c r="Z23" s="76">
        <v>17500</v>
      </c>
      <c r="AB23" s="77">
        <v>0.16669999999999999</v>
      </c>
      <c r="AC23" s="77">
        <v>8.3299999999999999E-2</v>
      </c>
      <c r="AD23" s="77">
        <v>0</v>
      </c>
      <c r="AE23" s="41"/>
      <c r="AF23" s="77">
        <v>0.2</v>
      </c>
      <c r="AG23" s="77">
        <v>0.1</v>
      </c>
      <c r="AH23" s="77">
        <v>0</v>
      </c>
      <c r="AI23" s="41"/>
      <c r="AJ23" s="77">
        <v>0.2727</v>
      </c>
      <c r="AK23" s="77">
        <v>0.2424</v>
      </c>
      <c r="AL23" s="77">
        <v>0.21429999999999999</v>
      </c>
      <c r="AM23" s="42"/>
    </row>
    <row r="24" spans="3:39" ht="13.5" customHeight="1" x14ac:dyDescent="0.15">
      <c r="C24" s="25">
        <v>14</v>
      </c>
      <c r="D24" s="75" t="s">
        <v>49</v>
      </c>
      <c r="E24" s="75">
        <v>250</v>
      </c>
      <c r="F24" s="76">
        <v>62500</v>
      </c>
      <c r="G24" s="76">
        <v>67500</v>
      </c>
      <c r="H24" s="23"/>
      <c r="I24" s="75">
        <v>1.07</v>
      </c>
      <c r="J24" s="75">
        <v>2.5</v>
      </c>
      <c r="K24" s="75">
        <v>2.38</v>
      </c>
      <c r="L24" s="32">
        <v>14</v>
      </c>
      <c r="M24" s="75">
        <v>13.5</v>
      </c>
      <c r="N24" s="75">
        <v>2.25</v>
      </c>
      <c r="O24" s="75">
        <v>2.13</v>
      </c>
      <c r="P24" s="34"/>
      <c r="Q24" s="75">
        <v>30</v>
      </c>
      <c r="R24" s="75">
        <v>25</v>
      </c>
      <c r="S24" s="75">
        <v>20</v>
      </c>
      <c r="T24" s="36"/>
      <c r="U24" s="23"/>
      <c r="V24" s="37"/>
      <c r="W24" s="75" t="s">
        <v>49</v>
      </c>
      <c r="X24" s="75">
        <v>250</v>
      </c>
      <c r="Y24" s="76">
        <v>62500</v>
      </c>
      <c r="Z24" s="76">
        <v>67500</v>
      </c>
      <c r="AB24" s="77">
        <v>0.125</v>
      </c>
      <c r="AC24" s="77">
        <v>-1.67E-2</v>
      </c>
      <c r="AD24" s="77">
        <v>-0.1</v>
      </c>
      <c r="AE24" s="41"/>
      <c r="AF24" s="77">
        <v>0.15</v>
      </c>
      <c r="AG24" s="77">
        <v>7.4999999999999997E-2</v>
      </c>
      <c r="AH24" s="77">
        <v>-2.5000000000000001E-2</v>
      </c>
      <c r="AI24" s="41"/>
      <c r="AJ24" s="77">
        <v>0.23080000000000001</v>
      </c>
      <c r="AK24" s="77">
        <v>0.21429999999999999</v>
      </c>
      <c r="AL24" s="77">
        <v>0.19789999999999999</v>
      </c>
      <c r="AM24" s="42"/>
    </row>
    <row r="25" spans="3:39" ht="13.5" customHeight="1" x14ac:dyDescent="0.15">
      <c r="C25" s="25">
        <v>15</v>
      </c>
      <c r="D25" s="75" t="s">
        <v>68</v>
      </c>
      <c r="E25" s="75">
        <v>130</v>
      </c>
      <c r="F25" s="76">
        <v>3900</v>
      </c>
      <c r="G25" s="76">
        <v>4200</v>
      </c>
      <c r="H25" s="23"/>
      <c r="I25" s="75">
        <v>1.08</v>
      </c>
      <c r="J25" s="75">
        <v>3.23</v>
      </c>
      <c r="K25" s="75">
        <v>3</v>
      </c>
      <c r="L25" s="32">
        <v>15</v>
      </c>
      <c r="M25" s="75">
        <v>14.28</v>
      </c>
      <c r="N25" s="75">
        <v>3</v>
      </c>
      <c r="O25" s="75">
        <v>2.78</v>
      </c>
      <c r="P25" s="34"/>
      <c r="Q25" s="75">
        <v>50</v>
      </c>
      <c r="R25" s="75">
        <v>40</v>
      </c>
      <c r="S25" s="75">
        <v>35</v>
      </c>
      <c r="T25" s="36"/>
      <c r="U25" s="23"/>
      <c r="V25" s="37"/>
      <c r="W25" s="75" t="s">
        <v>68</v>
      </c>
      <c r="X25" s="75">
        <v>130</v>
      </c>
      <c r="Y25" s="76">
        <v>3900</v>
      </c>
      <c r="Z25" s="76">
        <v>4200</v>
      </c>
      <c r="AB25" s="77">
        <v>0.33329999999999999</v>
      </c>
      <c r="AC25" s="77">
        <v>0.1111</v>
      </c>
      <c r="AD25" s="77">
        <v>3.6999999999999998E-2</v>
      </c>
      <c r="AE25" s="41"/>
      <c r="AF25" s="77">
        <v>1</v>
      </c>
      <c r="AG25" s="77">
        <v>0.5</v>
      </c>
      <c r="AH25" s="77">
        <v>0.25</v>
      </c>
      <c r="AI25" s="41"/>
      <c r="AJ25" s="77">
        <v>0.44440000000000002</v>
      </c>
      <c r="AK25" s="77">
        <v>0.375</v>
      </c>
      <c r="AL25" s="77">
        <v>0.33329999999999999</v>
      </c>
      <c r="AM25" s="42"/>
    </row>
    <row r="26" spans="3:39" ht="13.5" customHeight="1" x14ac:dyDescent="0.15">
      <c r="C26" s="25">
        <v>16</v>
      </c>
      <c r="D26" s="75" t="s">
        <v>69</v>
      </c>
      <c r="E26" s="75">
        <v>100</v>
      </c>
      <c r="F26" s="76">
        <v>2800</v>
      </c>
      <c r="G26" s="76">
        <v>3000</v>
      </c>
      <c r="H26" s="23"/>
      <c r="I26" s="75" t="s">
        <v>70</v>
      </c>
      <c r="J26" s="75" t="s">
        <v>70</v>
      </c>
      <c r="K26" s="75" t="s">
        <v>70</v>
      </c>
      <c r="L26" s="32">
        <v>16</v>
      </c>
      <c r="M26" s="75" t="s">
        <v>70</v>
      </c>
      <c r="N26" s="75" t="s">
        <v>70</v>
      </c>
      <c r="O26" s="75" t="s">
        <v>70</v>
      </c>
      <c r="P26" s="34"/>
      <c r="Q26" s="75" t="s">
        <v>70</v>
      </c>
      <c r="R26" s="75" t="s">
        <v>70</v>
      </c>
      <c r="S26" s="75" t="s">
        <v>70</v>
      </c>
      <c r="T26" s="36"/>
      <c r="U26" s="23"/>
      <c r="V26" s="37"/>
      <c r="W26" s="75" t="s">
        <v>69</v>
      </c>
      <c r="X26" s="75">
        <v>100</v>
      </c>
      <c r="Y26" s="76">
        <v>2800</v>
      </c>
      <c r="Z26" s="76">
        <v>3000</v>
      </c>
      <c r="AB26" s="75" t="s">
        <v>70</v>
      </c>
      <c r="AC26" s="75" t="s">
        <v>70</v>
      </c>
      <c r="AD26" s="75" t="s">
        <v>70</v>
      </c>
      <c r="AE26" s="41"/>
      <c r="AF26" s="75" t="s">
        <v>70</v>
      </c>
      <c r="AG26" s="75" t="s">
        <v>70</v>
      </c>
      <c r="AH26" s="75" t="s">
        <v>70</v>
      </c>
      <c r="AI26" s="41"/>
      <c r="AJ26" s="75" t="s">
        <v>70</v>
      </c>
      <c r="AK26" s="75" t="s">
        <v>70</v>
      </c>
      <c r="AL26" s="75" t="s">
        <v>70</v>
      </c>
      <c r="AM26" s="42"/>
    </row>
    <row r="27" spans="3:39" ht="13" x14ac:dyDescent="0.15">
      <c r="C27" s="26"/>
      <c r="D27" s="27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AB27" s="18"/>
    </row>
    <row r="28" spans="3:39" ht="13.5" customHeight="1" x14ac:dyDescent="0.15">
      <c r="C28" s="26"/>
      <c r="D28" s="28" t="s">
        <v>33</v>
      </c>
      <c r="E28" s="33"/>
      <c r="F28" s="33"/>
      <c r="G28" s="33"/>
      <c r="H28" s="33"/>
      <c r="I28" s="35">
        <f>AVERAGE(I11:I26)</f>
        <v>1.1246666666666665</v>
      </c>
      <c r="J28" s="35">
        <f t="shared" ref="J28:S28" si="0">AVERAGE(J11:J26)</f>
        <v>4.085454545454545</v>
      </c>
      <c r="K28" s="35">
        <f t="shared" si="0"/>
        <v>3.7881818181818185</v>
      </c>
      <c r="L28" s="35">
        <f t="shared" si="0"/>
        <v>8.5</v>
      </c>
      <c r="M28" s="35">
        <f t="shared" si="0"/>
        <v>13.983333333333333</v>
      </c>
      <c r="N28" s="35">
        <f t="shared" si="0"/>
        <v>3.7536363636363634</v>
      </c>
      <c r="O28" s="35">
        <f t="shared" si="0"/>
        <v>3.5090909090909093</v>
      </c>
      <c r="P28" s="35" t="e">
        <f t="shared" si="0"/>
        <v>#DIV/0!</v>
      </c>
      <c r="Q28" s="35">
        <f t="shared" si="0"/>
        <v>49.666666666666664</v>
      </c>
      <c r="R28" s="35">
        <f t="shared" si="0"/>
        <v>39.090909090909093</v>
      </c>
      <c r="S28" s="35">
        <f t="shared" si="0"/>
        <v>34.31818181818182</v>
      </c>
      <c r="T28" s="23"/>
      <c r="U28" s="23"/>
      <c r="W28" s="28" t="s">
        <v>33</v>
      </c>
      <c r="X28" s="33"/>
      <c r="Y28" s="33"/>
      <c r="Z28" s="33"/>
      <c r="AA28" s="33"/>
      <c r="AB28" s="40">
        <f>AVERAGE(AB11:AB26)</f>
        <v>0.25093636363636362</v>
      </c>
      <c r="AC28" s="40">
        <f t="shared" ref="AC28:AL28" si="1">AVERAGE(AC11:AC26)</f>
        <v>5.2254545454545449E-2</v>
      </c>
      <c r="AD28" s="40">
        <f t="shared" si="1"/>
        <v>-3.8118181818181822E-2</v>
      </c>
      <c r="AE28" s="40" t="e">
        <f t="shared" si="1"/>
        <v>#DIV/0!</v>
      </c>
      <c r="AF28" s="40">
        <f t="shared" si="1"/>
        <v>0.8041666666666667</v>
      </c>
      <c r="AG28" s="40">
        <f t="shared" si="1"/>
        <v>0.26022727272727275</v>
      </c>
      <c r="AH28" s="40">
        <f t="shared" si="1"/>
        <v>8.4090909090909091E-2</v>
      </c>
      <c r="AI28" s="40" t="e">
        <f t="shared" si="1"/>
        <v>#DIV/0!</v>
      </c>
      <c r="AJ28" s="40">
        <f t="shared" si="1"/>
        <v>0.31316000000000005</v>
      </c>
      <c r="AK28" s="40">
        <f t="shared" si="1"/>
        <v>0.26090909090909092</v>
      </c>
      <c r="AL28" s="40">
        <f t="shared" si="1"/>
        <v>0.22899090909090908</v>
      </c>
    </row>
    <row r="29" spans="3:39" ht="13.5" customHeight="1" x14ac:dyDescent="0.15">
      <c r="C29" s="26"/>
      <c r="D29" s="28" t="s">
        <v>34</v>
      </c>
      <c r="E29" s="33"/>
      <c r="F29" s="33"/>
      <c r="G29" s="33"/>
      <c r="H29" s="33"/>
      <c r="I29" s="35">
        <f>MEDIAN(I11:I26)</f>
        <v>1.1100000000000001</v>
      </c>
      <c r="J29" s="35">
        <f t="shared" ref="J29:S29" si="2">MEDIAN(J11:J26)</f>
        <v>4</v>
      </c>
      <c r="K29" s="35">
        <f t="shared" si="2"/>
        <v>3.5</v>
      </c>
      <c r="L29" s="35">
        <f t="shared" si="2"/>
        <v>8.5</v>
      </c>
      <c r="M29" s="35">
        <f t="shared" si="2"/>
        <v>13.75</v>
      </c>
      <c r="N29" s="35">
        <f t="shared" si="2"/>
        <v>3.5</v>
      </c>
      <c r="O29" s="35">
        <f t="shared" si="2"/>
        <v>3.25</v>
      </c>
      <c r="P29" s="35" t="e">
        <f t="shared" si="2"/>
        <v>#NUM!</v>
      </c>
      <c r="Q29" s="35">
        <f t="shared" si="2"/>
        <v>50</v>
      </c>
      <c r="R29" s="35">
        <f t="shared" si="2"/>
        <v>40</v>
      </c>
      <c r="S29" s="35">
        <f t="shared" si="2"/>
        <v>35</v>
      </c>
      <c r="T29" s="23"/>
      <c r="U29" s="23"/>
      <c r="W29" s="28" t="s">
        <v>34</v>
      </c>
      <c r="X29" s="33"/>
      <c r="Y29" s="33"/>
      <c r="Z29" s="33"/>
      <c r="AA29" s="33"/>
      <c r="AB29" s="40">
        <f>MEDIAN(AB11:AB26)</f>
        <v>0.25</v>
      </c>
      <c r="AC29" s="40">
        <f t="shared" ref="AC29:AL29" si="3">MEDIAN(AC11:AC26)</f>
        <v>2.86E-2</v>
      </c>
      <c r="AD29" s="40">
        <f t="shared" si="3"/>
        <v>-2.86E-2</v>
      </c>
      <c r="AE29" s="40" t="e">
        <f t="shared" si="3"/>
        <v>#NUM!</v>
      </c>
      <c r="AF29" s="40">
        <f t="shared" si="3"/>
        <v>0.5</v>
      </c>
      <c r="AG29" s="40">
        <f t="shared" si="3"/>
        <v>0.25</v>
      </c>
      <c r="AH29" s="40">
        <f t="shared" si="3"/>
        <v>0</v>
      </c>
      <c r="AI29" s="40" t="e">
        <f t="shared" si="3"/>
        <v>#NUM!</v>
      </c>
      <c r="AJ29" s="40">
        <f t="shared" si="3"/>
        <v>0.28570000000000001</v>
      </c>
      <c r="AK29" s="40">
        <f t="shared" si="3"/>
        <v>0.2424</v>
      </c>
      <c r="AL29" s="40">
        <f t="shared" si="3"/>
        <v>0.21429999999999999</v>
      </c>
    </row>
    <row r="30" spans="3:39" ht="13.5" customHeight="1" x14ac:dyDescent="0.15"/>
    <row r="31" spans="3:39" ht="13.5" customHeight="1" x14ac:dyDescent="0.15"/>
    <row r="32" spans="3:39" ht="13.5" customHeight="1" x14ac:dyDescent="0.15"/>
    <row r="33" spans="5:21" ht="13.5" customHeight="1" x14ac:dyDescent="0.15"/>
    <row r="34" spans="5:21" ht="13.5" customHeight="1" x14ac:dyDescent="0.15">
      <c r="E34" s="75" t="s">
        <v>71</v>
      </c>
      <c r="F34" s="75" t="s">
        <v>72</v>
      </c>
      <c r="G34" s="75" t="s">
        <v>73</v>
      </c>
    </row>
    <row r="35" spans="5:21" ht="13.5" customHeight="1" x14ac:dyDescent="0.15">
      <c r="E35" s="75" t="s">
        <v>55</v>
      </c>
      <c r="F35" s="75">
        <v>31.82</v>
      </c>
      <c r="G35" s="77">
        <v>0.95</v>
      </c>
    </row>
    <row r="36" spans="5:21" ht="13.5" customHeight="1" x14ac:dyDescent="0.15">
      <c r="E36" s="75" t="s">
        <v>56</v>
      </c>
      <c r="F36" s="75">
        <v>15.56</v>
      </c>
      <c r="G36" s="77">
        <v>0.1676</v>
      </c>
    </row>
    <row r="37" spans="5:21" ht="13.5" customHeight="1" x14ac:dyDescent="0.15">
      <c r="E37" s="75" t="s">
        <v>57</v>
      </c>
      <c r="F37" s="75">
        <v>14.29</v>
      </c>
      <c r="G37" s="78">
        <v>0.17</v>
      </c>
    </row>
    <row r="38" spans="5:21" ht="13.5" customHeight="1" x14ac:dyDescent="0.15">
      <c r="E38" s="75" t="s">
        <v>58</v>
      </c>
      <c r="F38" s="75">
        <v>23.21</v>
      </c>
      <c r="G38" s="77">
        <v>0.26</v>
      </c>
    </row>
    <row r="39" spans="5:21" ht="13.5" customHeight="1" x14ac:dyDescent="0.15">
      <c r="E39" s="75" t="s">
        <v>59</v>
      </c>
      <c r="F39" s="75">
        <v>11.81</v>
      </c>
      <c r="G39" s="78">
        <v>0.18</v>
      </c>
    </row>
    <row r="40" spans="5:21" ht="13.5" customHeight="1" x14ac:dyDescent="0.15">
      <c r="E40" s="75" t="s">
        <v>60</v>
      </c>
      <c r="F40" s="75">
        <v>17.78</v>
      </c>
      <c r="G40" s="77">
        <v>0.04</v>
      </c>
    </row>
    <row r="41" spans="5:21" ht="13.5" customHeight="1" x14ac:dyDescent="0.15">
      <c r="E41" s="75" t="s">
        <v>61</v>
      </c>
      <c r="F41" s="75">
        <v>21.43</v>
      </c>
      <c r="G41" s="77">
        <v>0.38890000000000002</v>
      </c>
    </row>
    <row r="42" spans="5:21" ht="13.5" customHeight="1" x14ac:dyDescent="0.15">
      <c r="E42" s="75" t="s">
        <v>62</v>
      </c>
      <c r="F42" s="75">
        <v>14.29</v>
      </c>
      <c r="G42" s="78">
        <v>0.18</v>
      </c>
      <c r="M42" t="s">
        <v>74</v>
      </c>
      <c r="N42"/>
      <c r="O42"/>
      <c r="P42"/>
      <c r="Q42"/>
      <c r="R42"/>
      <c r="S42"/>
      <c r="T42"/>
      <c r="U42"/>
    </row>
    <row r="43" spans="5:21" ht="13.5" customHeight="1" thickBot="1" x14ac:dyDescent="0.2">
      <c r="E43" s="75" t="s">
        <v>63</v>
      </c>
      <c r="F43" s="75">
        <v>16.670000000000002</v>
      </c>
      <c r="G43" s="77">
        <v>6.6699999999999995E-2</v>
      </c>
      <c r="M43"/>
      <c r="N43"/>
      <c r="O43"/>
      <c r="P43"/>
      <c r="Q43"/>
      <c r="R43"/>
      <c r="S43"/>
      <c r="T43"/>
      <c r="U43"/>
    </row>
    <row r="44" spans="5:21" ht="13.5" customHeight="1" x14ac:dyDescent="0.15">
      <c r="E44" s="75" t="s">
        <v>64</v>
      </c>
      <c r="F44" s="75">
        <v>15</v>
      </c>
      <c r="G44" s="77">
        <v>0.05</v>
      </c>
      <c r="M44" s="82" t="s">
        <v>75</v>
      </c>
      <c r="N44" s="82"/>
      <c r="O44"/>
      <c r="P44"/>
      <c r="Q44"/>
      <c r="R44"/>
      <c r="S44"/>
      <c r="T44"/>
      <c r="U44"/>
    </row>
    <row r="45" spans="5:21" ht="13.5" customHeight="1" x14ac:dyDescent="0.15">
      <c r="E45" s="75" t="s">
        <v>65</v>
      </c>
      <c r="F45" s="75">
        <v>26.67</v>
      </c>
      <c r="G45" s="77">
        <v>0.35</v>
      </c>
      <c r="M45" s="79" t="s">
        <v>76</v>
      </c>
      <c r="N45" s="79">
        <v>0.79346826530874393</v>
      </c>
      <c r="O45"/>
      <c r="P45"/>
      <c r="Q45"/>
      <c r="R45"/>
      <c r="S45"/>
      <c r="T45"/>
      <c r="U45"/>
    </row>
    <row r="46" spans="5:21" ht="13.5" customHeight="1" x14ac:dyDescent="0.15">
      <c r="E46" s="75" t="s">
        <v>66</v>
      </c>
      <c r="F46" s="75">
        <v>21.43</v>
      </c>
      <c r="G46" s="77">
        <v>0.15290000000000001</v>
      </c>
      <c r="M46" s="79" t="s">
        <v>77</v>
      </c>
      <c r="N46" s="79">
        <v>0.62959188805206723</v>
      </c>
      <c r="O46"/>
      <c r="P46"/>
      <c r="Q46"/>
      <c r="R46"/>
      <c r="S46"/>
      <c r="T46"/>
      <c r="U46"/>
    </row>
    <row r="47" spans="5:21" ht="13.5" customHeight="1" x14ac:dyDescent="0.15">
      <c r="E47" s="75" t="s">
        <v>67</v>
      </c>
      <c r="F47" s="75">
        <v>18.18</v>
      </c>
      <c r="G47" s="77">
        <v>7.2700000000000001E-2</v>
      </c>
      <c r="M47" s="79" t="s">
        <v>78</v>
      </c>
      <c r="N47" s="79">
        <v>0.60313416577007206</v>
      </c>
      <c r="O47"/>
      <c r="P47"/>
      <c r="Q47"/>
      <c r="R47"/>
      <c r="S47"/>
      <c r="T47"/>
      <c r="U47"/>
    </row>
    <row r="48" spans="5:21" ht="13.5" customHeight="1" x14ac:dyDescent="0.15">
      <c r="E48" s="75" t="s">
        <v>49</v>
      </c>
      <c r="F48" s="75">
        <v>13.33</v>
      </c>
      <c r="G48" s="77">
        <v>0.01</v>
      </c>
      <c r="M48" s="79" t="s">
        <v>79</v>
      </c>
      <c r="N48" s="79">
        <v>0.14580449179607852</v>
      </c>
      <c r="O48"/>
      <c r="P48"/>
      <c r="Q48"/>
      <c r="R48"/>
      <c r="S48"/>
      <c r="T48"/>
      <c r="U48"/>
    </row>
    <row r="49" spans="5:21" ht="13.5" customHeight="1" thickBot="1" x14ac:dyDescent="0.2">
      <c r="E49" s="75" t="s">
        <v>68</v>
      </c>
      <c r="F49" s="75">
        <v>28.57</v>
      </c>
      <c r="G49" s="77">
        <v>0.33329999999999999</v>
      </c>
      <c r="M49" s="80" t="s">
        <v>80</v>
      </c>
      <c r="N49" s="80">
        <v>16</v>
      </c>
      <c r="O49"/>
      <c r="P49"/>
      <c r="Q49"/>
      <c r="R49"/>
      <c r="S49"/>
      <c r="T49"/>
      <c r="U49"/>
    </row>
    <row r="50" spans="5:21" ht="13.5" customHeight="1" x14ac:dyDescent="0.15">
      <c r="E50" s="75" t="s">
        <v>69</v>
      </c>
      <c r="F50" s="75">
        <v>29</v>
      </c>
      <c r="G50" s="78">
        <v>0.45</v>
      </c>
      <c r="M50"/>
      <c r="N50"/>
      <c r="O50"/>
      <c r="P50"/>
      <c r="Q50"/>
      <c r="R50"/>
      <c r="S50"/>
      <c r="T50"/>
      <c r="U50"/>
    </row>
    <row r="51" spans="5:21" ht="13.5" customHeight="1" thickBot="1" x14ac:dyDescent="0.2">
      <c r="M51" t="s">
        <v>81</v>
      </c>
      <c r="N51"/>
      <c r="O51"/>
      <c r="P51"/>
      <c r="Q51"/>
      <c r="R51"/>
      <c r="S51"/>
      <c r="T51"/>
      <c r="U51"/>
    </row>
    <row r="52" spans="5:21" ht="13.5" customHeight="1" x14ac:dyDescent="0.15">
      <c r="M52" s="81"/>
      <c r="N52" s="81" t="s">
        <v>86</v>
      </c>
      <c r="O52" s="81" t="s">
        <v>87</v>
      </c>
      <c r="P52" s="81" t="s">
        <v>88</v>
      </c>
      <c r="Q52" s="81" t="s">
        <v>89</v>
      </c>
      <c r="R52" s="81" t="s">
        <v>90</v>
      </c>
      <c r="S52"/>
      <c r="T52"/>
      <c r="U52"/>
    </row>
    <row r="53" spans="5:21" ht="13.5" customHeight="1" x14ac:dyDescent="0.15">
      <c r="M53" s="79" t="s">
        <v>82</v>
      </c>
      <c r="N53" s="79">
        <v>1</v>
      </c>
      <c r="O53" s="79">
        <v>0.50588112678422181</v>
      </c>
      <c r="P53" s="79">
        <v>0.50588112678422181</v>
      </c>
      <c r="Q53" s="79">
        <v>23.796148487071846</v>
      </c>
      <c r="R53" s="79">
        <v>2.4406861866192446E-4</v>
      </c>
      <c r="S53"/>
      <c r="T53"/>
      <c r="U53"/>
    </row>
    <row r="54" spans="5:21" ht="13.5" customHeight="1" x14ac:dyDescent="0.15">
      <c r="M54" s="79" t="s">
        <v>83</v>
      </c>
      <c r="N54" s="79">
        <v>14</v>
      </c>
      <c r="O54" s="79">
        <v>0.29762529759077822</v>
      </c>
      <c r="P54" s="79">
        <v>2.1258949827912731E-2</v>
      </c>
      <c r="Q54" s="79"/>
      <c r="R54" s="79"/>
      <c r="S54"/>
      <c r="T54"/>
      <c r="U54"/>
    </row>
    <row r="55" spans="5:21" ht="13.5" customHeight="1" thickBot="1" x14ac:dyDescent="0.2">
      <c r="M55" s="80" t="s">
        <v>84</v>
      </c>
      <c r="N55" s="80">
        <v>15</v>
      </c>
      <c r="O55" s="80">
        <v>0.80350642437500008</v>
      </c>
      <c r="P55" s="80"/>
      <c r="Q55" s="80"/>
      <c r="R55" s="80"/>
      <c r="S55"/>
      <c r="T55"/>
      <c r="U55"/>
    </row>
    <row r="56" spans="5:21" ht="13.5" customHeight="1" thickBot="1" x14ac:dyDescent="0.2">
      <c r="M56"/>
      <c r="N56"/>
      <c r="O56"/>
      <c r="P56"/>
      <c r="Q56"/>
      <c r="R56"/>
      <c r="S56"/>
      <c r="T56"/>
      <c r="U56"/>
    </row>
    <row r="57" spans="5:21" ht="13.5" customHeight="1" x14ac:dyDescent="0.15">
      <c r="M57" s="81"/>
      <c r="N57" s="81" t="s">
        <v>91</v>
      </c>
      <c r="O57" s="81" t="s">
        <v>79</v>
      </c>
      <c r="P57" s="81" t="s">
        <v>92</v>
      </c>
      <c r="Q57" s="81" t="s">
        <v>93</v>
      </c>
      <c r="R57" s="81" t="s">
        <v>94</v>
      </c>
      <c r="S57" s="81" t="s">
        <v>95</v>
      </c>
      <c r="T57" s="81" t="s">
        <v>96</v>
      </c>
      <c r="U57" s="81" t="s">
        <v>97</v>
      </c>
    </row>
    <row r="58" spans="5:21" ht="13.5" customHeight="1" x14ac:dyDescent="0.15">
      <c r="M58" s="79" t="s">
        <v>85</v>
      </c>
      <c r="N58" s="79">
        <v>-0.34312769794366454</v>
      </c>
      <c r="O58" s="79">
        <v>0.12475386338703034</v>
      </c>
      <c r="P58" s="79">
        <v>-2.750437450415157</v>
      </c>
      <c r="Q58" s="79">
        <v>1.5631551087194002E-2</v>
      </c>
      <c r="R58" s="79">
        <v>-0.61069812340248364</v>
      </c>
      <c r="S58" s="79">
        <v>-7.5557272484845492E-2</v>
      </c>
      <c r="T58" s="79">
        <v>-0.61069812340248364</v>
      </c>
      <c r="U58" s="79">
        <v>-7.5557272484845492E-2</v>
      </c>
    </row>
    <row r="59" spans="5:21" ht="13.5" customHeight="1" thickBot="1" x14ac:dyDescent="0.2">
      <c r="M59" s="80" t="s">
        <v>72</v>
      </c>
      <c r="N59" s="80">
        <v>2.9188011431477659E-2</v>
      </c>
      <c r="O59" s="80">
        <v>5.9834431981143623E-3</v>
      </c>
      <c r="P59" s="80">
        <v>4.8781296094990996</v>
      </c>
      <c r="Q59" s="80">
        <v>2.4406861866192495E-4</v>
      </c>
      <c r="R59" s="80">
        <v>1.6354802112249642E-2</v>
      </c>
      <c r="S59" s="80">
        <v>4.2021220750705676E-2</v>
      </c>
      <c r="T59" s="80">
        <v>1.6354802112249642E-2</v>
      </c>
      <c r="U59" s="80">
        <v>4.2021220750705676E-2</v>
      </c>
    </row>
    <row r="60" spans="5:21" ht="13.5" customHeight="1" x14ac:dyDescent="0.15">
      <c r="M60"/>
      <c r="N60"/>
      <c r="O60"/>
      <c r="P60"/>
      <c r="Q60"/>
      <c r="R60"/>
      <c r="S60"/>
      <c r="T60"/>
      <c r="U60"/>
    </row>
    <row r="61" spans="5:21" ht="13.5" customHeight="1" x14ac:dyDescent="0.15">
      <c r="M61"/>
      <c r="N61"/>
      <c r="O61"/>
      <c r="P61"/>
      <c r="Q61"/>
      <c r="R61"/>
      <c r="S61"/>
      <c r="T61"/>
      <c r="U61"/>
    </row>
    <row r="62" spans="5:21" ht="13.5" customHeight="1" x14ac:dyDescent="0.15">
      <c r="M62"/>
      <c r="N62"/>
      <c r="O62"/>
      <c r="P62"/>
      <c r="Q62"/>
      <c r="R62"/>
      <c r="S62"/>
      <c r="T62"/>
      <c r="U62"/>
    </row>
    <row r="63" spans="5:21" ht="13.5" customHeight="1" x14ac:dyDescent="0.15">
      <c r="M63" t="s">
        <v>98</v>
      </c>
      <c r="N63"/>
      <c r="O63"/>
      <c r="P63"/>
      <c r="Q63"/>
      <c r="R63"/>
      <c r="S63"/>
      <c r="T63"/>
      <c r="U63"/>
    </row>
    <row r="64" spans="5:21" ht="13.5" customHeight="1" thickBot="1" x14ac:dyDescent="0.2">
      <c r="M64"/>
      <c r="N64"/>
      <c r="O64"/>
      <c r="P64"/>
      <c r="Q64"/>
      <c r="R64"/>
      <c r="S64"/>
      <c r="T64"/>
      <c r="U64"/>
    </row>
    <row r="65" spans="13:21" ht="13.5" customHeight="1" x14ac:dyDescent="0.15">
      <c r="M65" s="81" t="s">
        <v>99</v>
      </c>
      <c r="N65" s="81" t="s">
        <v>100</v>
      </c>
      <c r="O65" s="81" t="s">
        <v>101</v>
      </c>
      <c r="P65"/>
      <c r="Q65"/>
      <c r="R65"/>
      <c r="S65"/>
      <c r="T65"/>
      <c r="U65"/>
    </row>
    <row r="66" spans="13:21" ht="13.5" customHeight="1" x14ac:dyDescent="0.15">
      <c r="M66" s="79">
        <v>1</v>
      </c>
      <c r="N66" s="79">
        <v>0.58563482580595461</v>
      </c>
      <c r="O66" s="79">
        <v>0.36436517419404535</v>
      </c>
      <c r="P66"/>
      <c r="Q66"/>
      <c r="R66"/>
      <c r="S66"/>
      <c r="T66"/>
      <c r="U66"/>
    </row>
    <row r="67" spans="13:21" ht="13.5" customHeight="1" x14ac:dyDescent="0.15">
      <c r="M67" s="79">
        <v>2</v>
      </c>
      <c r="N67" s="79">
        <v>0.11103775993012785</v>
      </c>
      <c r="O67" s="79">
        <v>5.6562240069872149E-2</v>
      </c>
      <c r="P67"/>
      <c r="Q67"/>
      <c r="R67"/>
      <c r="S67"/>
      <c r="T67"/>
      <c r="U67"/>
    </row>
    <row r="68" spans="13:21" ht="13.5" customHeight="1" x14ac:dyDescent="0.15">
      <c r="M68" s="79">
        <v>3</v>
      </c>
      <c r="N68" s="79">
        <v>7.3968985412151175E-2</v>
      </c>
      <c r="O68" s="79">
        <v>9.6031014587848837E-2</v>
      </c>
      <c r="P68"/>
      <c r="Q68"/>
      <c r="R68"/>
      <c r="S68"/>
      <c r="T68"/>
      <c r="U68"/>
    </row>
    <row r="69" spans="13:21" ht="13.5" customHeight="1" x14ac:dyDescent="0.15">
      <c r="M69" s="79">
        <v>4</v>
      </c>
      <c r="N69" s="79">
        <v>0.33432604738093197</v>
      </c>
      <c r="O69" s="79">
        <v>-7.4326047380931959E-2</v>
      </c>
      <c r="P69"/>
      <c r="Q69"/>
      <c r="R69"/>
      <c r="S69"/>
      <c r="T69"/>
      <c r="U69"/>
    </row>
    <row r="70" spans="13:21" ht="13.5" customHeight="1" x14ac:dyDescent="0.15">
      <c r="M70" s="79">
        <v>5</v>
      </c>
      <c r="N70" s="79">
        <v>1.5827170620866223E-3</v>
      </c>
      <c r="O70" s="79">
        <v>0.17841728293791337</v>
      </c>
      <c r="P70"/>
      <c r="Q70"/>
      <c r="R70"/>
      <c r="S70"/>
      <c r="T70"/>
      <c r="U70"/>
    </row>
    <row r="71" spans="13:21" ht="13.5" customHeight="1" x14ac:dyDescent="0.15">
      <c r="M71" s="79">
        <v>6</v>
      </c>
      <c r="N71" s="79">
        <v>0.17583514530800826</v>
      </c>
      <c r="O71" s="79">
        <v>-0.13583514530800825</v>
      </c>
      <c r="P71"/>
      <c r="Q71"/>
      <c r="R71"/>
      <c r="S71"/>
      <c r="T71"/>
      <c r="U71"/>
    </row>
    <row r="72" spans="13:21" ht="13.5" customHeight="1" x14ac:dyDescent="0.15">
      <c r="M72" s="79">
        <v>7</v>
      </c>
      <c r="N72" s="79">
        <v>0.28237138703290166</v>
      </c>
      <c r="O72" s="79">
        <v>0.10652861296709837</v>
      </c>
      <c r="P72"/>
      <c r="Q72"/>
      <c r="R72"/>
      <c r="S72"/>
      <c r="T72"/>
      <c r="U72"/>
    </row>
    <row r="73" spans="13:21" ht="13.5" customHeight="1" x14ac:dyDescent="0.15">
      <c r="M73" s="79">
        <v>8</v>
      </c>
      <c r="N73" s="79">
        <v>7.3968985412151175E-2</v>
      </c>
      <c r="O73" s="79">
        <v>0.10603101458784882</v>
      </c>
      <c r="P73"/>
      <c r="Q73"/>
      <c r="R73"/>
      <c r="S73"/>
      <c r="T73"/>
      <c r="U73"/>
    </row>
    <row r="74" spans="13:21" ht="13.5" customHeight="1" x14ac:dyDescent="0.15">
      <c r="M74" s="79">
        <v>9</v>
      </c>
      <c r="N74" s="79">
        <v>0.14343645261906807</v>
      </c>
      <c r="O74" s="79">
        <v>-7.6736452619068071E-2</v>
      </c>
      <c r="P74"/>
      <c r="Q74"/>
      <c r="R74"/>
      <c r="S74"/>
      <c r="T74"/>
      <c r="U74"/>
    </row>
    <row r="75" spans="13:21" ht="13.5" customHeight="1" x14ac:dyDescent="0.15">
      <c r="M75" s="79">
        <v>10</v>
      </c>
      <c r="N75" s="79">
        <v>9.469247352850034E-2</v>
      </c>
      <c r="O75" s="79">
        <v>-4.4692473528500337E-2</v>
      </c>
      <c r="P75"/>
      <c r="Q75"/>
      <c r="R75"/>
      <c r="S75"/>
      <c r="T75"/>
      <c r="U75"/>
    </row>
    <row r="76" spans="13:21" ht="13.5" customHeight="1" x14ac:dyDescent="0.15">
      <c r="M76" s="79">
        <v>11</v>
      </c>
      <c r="N76" s="79">
        <v>0.43531656693384468</v>
      </c>
      <c r="O76" s="79">
        <v>-8.5316566933844706E-2</v>
      </c>
      <c r="P76"/>
      <c r="Q76"/>
      <c r="R76"/>
      <c r="S76"/>
      <c r="T76"/>
      <c r="U76"/>
    </row>
    <row r="77" spans="13:21" ht="13.5" customHeight="1" x14ac:dyDescent="0.15">
      <c r="M77" s="79">
        <v>12</v>
      </c>
      <c r="N77" s="79">
        <v>0.28237138703290166</v>
      </c>
      <c r="O77" s="79">
        <v>-0.12947138703290165</v>
      </c>
      <c r="P77"/>
      <c r="Q77"/>
      <c r="R77"/>
      <c r="S77"/>
      <c r="T77"/>
      <c r="U77"/>
    </row>
    <row r="78" spans="13:21" ht="13.5" customHeight="1" x14ac:dyDescent="0.15">
      <c r="M78" s="79">
        <v>13</v>
      </c>
      <c r="N78" s="79">
        <v>0.18751034988059928</v>
      </c>
      <c r="O78" s="79">
        <v>-0.11481034988059928</v>
      </c>
      <c r="P78"/>
      <c r="Q78"/>
      <c r="R78"/>
      <c r="S78"/>
      <c r="T78"/>
      <c r="U78"/>
    </row>
    <row r="79" spans="13:21" ht="13.5" customHeight="1" x14ac:dyDescent="0.15">
      <c r="M79" s="79">
        <v>14</v>
      </c>
      <c r="N79" s="79">
        <v>4.5948494437932655E-2</v>
      </c>
      <c r="O79" s="79">
        <v>-3.5948494437932653E-2</v>
      </c>
      <c r="P79"/>
      <c r="Q79"/>
      <c r="R79"/>
      <c r="S79"/>
      <c r="T79"/>
      <c r="U79"/>
    </row>
    <row r="80" spans="13:21" ht="13.5" customHeight="1" x14ac:dyDescent="0.15">
      <c r="M80" s="79">
        <v>15</v>
      </c>
      <c r="N80" s="79">
        <v>0.49077378865365218</v>
      </c>
      <c r="O80" s="79">
        <v>-0.15747378865365219</v>
      </c>
      <c r="P80"/>
      <c r="Q80"/>
      <c r="R80"/>
      <c r="S80"/>
      <c r="T80"/>
      <c r="U80"/>
    </row>
    <row r="81" spans="13:21" ht="13.5" customHeight="1" thickBot="1" x14ac:dyDescent="0.2">
      <c r="M81" s="80">
        <v>16</v>
      </c>
      <c r="N81" s="80">
        <v>0.50332463356918755</v>
      </c>
      <c r="O81" s="80">
        <v>-5.3324633569187541E-2</v>
      </c>
      <c r="P81"/>
      <c r="Q81"/>
      <c r="R81"/>
      <c r="S81"/>
      <c r="T81"/>
      <c r="U81"/>
    </row>
    <row r="82" spans="13:21" ht="13.5" customHeight="1" x14ac:dyDescent="0.15"/>
    <row r="83" spans="13:21" ht="13.5" customHeight="1" x14ac:dyDescent="0.15"/>
    <row r="84" spans="13:21" ht="13.5" customHeight="1" x14ac:dyDescent="0.15"/>
    <row r="85" spans="13:21" ht="13.5" customHeight="1" x14ac:dyDescent="0.15"/>
    <row r="86" spans="13:21" ht="13.5" customHeight="1" x14ac:dyDescent="0.15"/>
    <row r="87" spans="13:21" ht="13.5" customHeight="1" x14ac:dyDescent="0.15"/>
    <row r="88" spans="13:21" ht="13.5" customHeight="1" x14ac:dyDescent="0.15"/>
    <row r="89" spans="13:21" ht="13.5" customHeight="1" x14ac:dyDescent="0.15"/>
    <row r="90" spans="13:21" ht="13.5" customHeight="1" x14ac:dyDescent="0.15"/>
    <row r="91" spans="13:21" ht="13.5" customHeight="1" x14ac:dyDescent="0.15"/>
    <row r="92" spans="13:21" ht="13.5" customHeight="1" x14ac:dyDescent="0.15"/>
    <row r="93" spans="13:21" ht="13.5" customHeight="1" x14ac:dyDescent="0.15"/>
    <row r="94" spans="13:21" ht="13.5" customHeight="1" x14ac:dyDescent="0.15"/>
    <row r="95" spans="13:21" ht="13.5" customHeight="1" x14ac:dyDescent="0.15"/>
    <row r="96" spans="13:21" ht="13.5" customHeight="1" x14ac:dyDescent="0.15"/>
    <row r="97" ht="13.5" customHeight="1" x14ac:dyDescent="0.15"/>
    <row r="98" ht="13.5" customHeight="1" x14ac:dyDescent="0.15"/>
    <row r="99" ht="13.5" customHeight="1" x14ac:dyDescent="0.15"/>
    <row r="100" ht="13.5" customHeight="1" x14ac:dyDescent="0.15"/>
    <row r="101" ht="13.5" customHeight="1" x14ac:dyDescent="0.15"/>
    <row r="102" ht="13.5" customHeight="1" x14ac:dyDescent="0.15"/>
    <row r="103" ht="13.5" customHeight="1" x14ac:dyDescent="0.15"/>
    <row r="104" ht="13.5" customHeight="1" x14ac:dyDescent="0.15"/>
    <row r="105" ht="13.5" customHeight="1" x14ac:dyDescent="0.15"/>
    <row r="106" ht="13.5" customHeight="1" x14ac:dyDescent="0.15"/>
    <row r="107" ht="13.5" customHeight="1" x14ac:dyDescent="0.15"/>
    <row r="108" ht="13.5" customHeight="1" x14ac:dyDescent="0.15"/>
    <row r="109" ht="13.5" customHeight="1" x14ac:dyDescent="0.15"/>
    <row r="110" ht="13.5" customHeight="1" x14ac:dyDescent="0.15"/>
    <row r="111" ht="13.5" customHeight="1" x14ac:dyDescent="0.15"/>
    <row r="112" ht="13.5" customHeight="1" x14ac:dyDescent="0.15"/>
    <row r="113" ht="13.5" customHeight="1" x14ac:dyDescent="0.15"/>
    <row r="114" ht="13.5" customHeight="1" x14ac:dyDescent="0.15"/>
    <row r="115" ht="13.5" customHeight="1" x14ac:dyDescent="0.15"/>
    <row r="116" ht="13.5" customHeight="1" x14ac:dyDescent="0.15"/>
    <row r="117" ht="13.5" customHeight="1" x14ac:dyDescent="0.15"/>
    <row r="118" ht="13.5" customHeight="1" x14ac:dyDescent="0.15"/>
    <row r="119" ht="13.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  <row r="124" ht="13.5" customHeight="1" x14ac:dyDescent="0.15"/>
    <row r="125" ht="13.5" customHeight="1" x14ac:dyDescent="0.15"/>
    <row r="126" ht="13.5" customHeight="1" x14ac:dyDescent="0.15"/>
    <row r="127" ht="13.5" customHeight="1" x14ac:dyDescent="0.15"/>
    <row r="128" ht="13.5" customHeight="1" x14ac:dyDescent="0.15"/>
    <row r="129" ht="13.5" customHeight="1" x14ac:dyDescent="0.15"/>
    <row r="130" ht="13.5" customHeight="1" x14ac:dyDescent="0.15"/>
    <row r="131" ht="13.5" customHeight="1" x14ac:dyDescent="0.15"/>
    <row r="132" ht="13.5" customHeight="1" x14ac:dyDescent="0.15"/>
    <row r="133" ht="13.5" customHeight="1" x14ac:dyDescent="0.15"/>
    <row r="134" ht="13.5" customHeight="1" x14ac:dyDescent="0.15"/>
    <row r="135" ht="13.5" customHeight="1" x14ac:dyDescent="0.15"/>
    <row r="136" ht="13.5" customHeight="1" x14ac:dyDescent="0.15"/>
    <row r="137" ht="13.5" customHeight="1" x14ac:dyDescent="0.15"/>
    <row r="138" ht="13.5" customHeight="1" x14ac:dyDescent="0.15"/>
    <row r="139" ht="13.5" customHeight="1" x14ac:dyDescent="0.15"/>
    <row r="140" ht="13.5" customHeight="1" x14ac:dyDescent="0.15"/>
    <row r="141" ht="13.5" customHeight="1" x14ac:dyDescent="0.15"/>
    <row r="142" ht="13.5" customHeight="1" x14ac:dyDescent="0.15"/>
    <row r="143" ht="13.5" customHeight="1" x14ac:dyDescent="0.15"/>
    <row r="144" ht="13.5" customHeight="1" x14ac:dyDescent="0.15"/>
    <row r="145" ht="13.5" customHeight="1" x14ac:dyDescent="0.15"/>
    <row r="146" ht="13.5" customHeight="1" x14ac:dyDescent="0.15"/>
    <row r="147" ht="13.5" customHeight="1" x14ac:dyDescent="0.15"/>
    <row r="148" ht="13.5" customHeight="1" x14ac:dyDescent="0.15"/>
    <row r="149" ht="13.5" customHeight="1" x14ac:dyDescent="0.15"/>
    <row r="150" ht="13.5" customHeight="1" x14ac:dyDescent="0.15"/>
    <row r="151" ht="13.5" customHeight="1" x14ac:dyDescent="0.15"/>
    <row r="152" ht="13.5" customHeight="1" x14ac:dyDescent="0.15"/>
    <row r="153" ht="13.5" customHeight="1" x14ac:dyDescent="0.15"/>
    <row r="154" ht="13.5" customHeight="1" x14ac:dyDescent="0.15"/>
    <row r="155" ht="13.5" customHeight="1" x14ac:dyDescent="0.15"/>
    <row r="156" ht="13.5" customHeight="1" x14ac:dyDescent="0.15"/>
    <row r="157" ht="13.5" customHeight="1" x14ac:dyDescent="0.15"/>
    <row r="158" ht="13.5" customHeight="1" x14ac:dyDescent="0.15"/>
    <row r="159" ht="13.5" customHeight="1" x14ac:dyDescent="0.15"/>
    <row r="160" ht="13.5" customHeight="1" x14ac:dyDescent="0.15"/>
    <row r="161" ht="13.5" customHeight="1" x14ac:dyDescent="0.15"/>
    <row r="162" ht="13.5" customHeight="1" x14ac:dyDescent="0.15"/>
    <row r="163" ht="13.5" customHeight="1" x14ac:dyDescent="0.15"/>
    <row r="164" ht="13.5" customHeight="1" x14ac:dyDescent="0.15"/>
    <row r="165" ht="13.5" customHeight="1" x14ac:dyDescent="0.15"/>
    <row r="166" ht="13.5" customHeight="1" x14ac:dyDescent="0.15"/>
    <row r="167" ht="13.5" customHeight="1" x14ac:dyDescent="0.15"/>
    <row r="168" ht="13.5" customHeight="1" x14ac:dyDescent="0.15"/>
    <row r="169" ht="13.5" customHeight="1" x14ac:dyDescent="0.15"/>
    <row r="170" ht="13.5" customHeight="1" x14ac:dyDescent="0.15"/>
    <row r="171" ht="13.5" customHeight="1" x14ac:dyDescent="0.15"/>
    <row r="172" ht="13.5" customHeight="1" x14ac:dyDescent="0.15"/>
    <row r="173" ht="13.5" customHeight="1" x14ac:dyDescent="0.15"/>
    <row r="174" ht="13.5" customHeight="1" x14ac:dyDescent="0.15"/>
    <row r="175" ht="13.5" customHeight="1" x14ac:dyDescent="0.15"/>
    <row r="176" ht="13.5" customHeight="1" x14ac:dyDescent="0.15"/>
    <row r="177" ht="13.5" customHeight="1" x14ac:dyDescent="0.15"/>
    <row r="178" ht="13.5" customHeight="1" x14ac:dyDescent="0.15"/>
    <row r="179" ht="13.5" customHeight="1" x14ac:dyDescent="0.15"/>
    <row r="180" ht="13.5" customHeight="1" x14ac:dyDescent="0.15"/>
    <row r="181" ht="13.5" customHeight="1" x14ac:dyDescent="0.15"/>
    <row r="182" ht="13.5" customHeight="1" x14ac:dyDescent="0.15"/>
    <row r="183" ht="13.5" customHeight="1" x14ac:dyDescent="0.15"/>
    <row r="184" ht="13.5" customHeight="1" x14ac:dyDescent="0.15"/>
    <row r="185" ht="13.5" customHeight="1" x14ac:dyDescent="0.15"/>
    <row r="186" ht="13.5" customHeight="1" x14ac:dyDescent="0.15"/>
    <row r="187" ht="13.5" customHeight="1" x14ac:dyDescent="0.15"/>
    <row r="188" ht="13.5" customHeight="1" x14ac:dyDescent="0.15"/>
    <row r="189" ht="13.5" customHeight="1" x14ac:dyDescent="0.15"/>
    <row r="190" ht="13.5" customHeight="1" x14ac:dyDescent="0.15"/>
    <row r="191" ht="13.5" customHeight="1" x14ac:dyDescent="0.15"/>
    <row r="192" ht="13.5" customHeight="1" x14ac:dyDescent="0.15"/>
    <row r="193" ht="13.5" customHeight="1" x14ac:dyDescent="0.15"/>
    <row r="194" ht="13.5" customHeight="1" x14ac:dyDescent="0.15"/>
    <row r="195" ht="13.5" customHeight="1" x14ac:dyDescent="0.15"/>
    <row r="196" ht="13.5" customHeight="1" x14ac:dyDescent="0.15"/>
    <row r="197" ht="13.5" customHeight="1" x14ac:dyDescent="0.15"/>
    <row r="198" ht="13.5" customHeight="1" x14ac:dyDescent="0.15"/>
    <row r="199" ht="13.5" customHeight="1" x14ac:dyDescent="0.15"/>
    <row r="200" ht="13.5" customHeight="1" x14ac:dyDescent="0.15"/>
    <row r="201" ht="13.5" customHeight="1" x14ac:dyDescent="0.15"/>
    <row r="202" ht="13.5" customHeight="1" x14ac:dyDescent="0.15"/>
    <row r="203" ht="13.5" customHeight="1" x14ac:dyDescent="0.15"/>
    <row r="204" ht="13.5" customHeight="1" x14ac:dyDescent="0.15"/>
    <row r="205" ht="13.5" customHeight="1" x14ac:dyDescent="0.15"/>
    <row r="206" ht="13.5" customHeight="1" x14ac:dyDescent="0.15"/>
    <row r="207" ht="13.5" customHeight="1" x14ac:dyDescent="0.15"/>
    <row r="208" ht="13.5" customHeight="1" x14ac:dyDescent="0.15"/>
    <row r="209" ht="13.5" customHeight="1" x14ac:dyDescent="0.15"/>
    <row r="210" ht="13.5" customHeight="1" x14ac:dyDescent="0.15"/>
    <row r="211" ht="13.5" customHeight="1" x14ac:dyDescent="0.15"/>
    <row r="212" ht="13.5" customHeight="1" x14ac:dyDescent="0.15"/>
    <row r="213" ht="13.5" customHeight="1" x14ac:dyDescent="0.15"/>
    <row r="214" ht="13.5" customHeight="1" x14ac:dyDescent="0.15"/>
  </sheetData>
  <mergeCells count="30">
    <mergeCell ref="AH7:AH8"/>
    <mergeCell ref="AJ7:AJ8"/>
    <mergeCell ref="AK7:AK8"/>
    <mergeCell ref="AL7:AL8"/>
    <mergeCell ref="AB7:AB8"/>
    <mergeCell ref="AC7:AC8"/>
    <mergeCell ref="AD7:AD8"/>
    <mergeCell ref="AF7:AF8"/>
    <mergeCell ref="AG7:AG8"/>
    <mergeCell ref="AJ6:AL6"/>
    <mergeCell ref="D6:D8"/>
    <mergeCell ref="F6:F7"/>
    <mergeCell ref="G6:G7"/>
    <mergeCell ref="I7:I8"/>
    <mergeCell ref="J7:J8"/>
    <mergeCell ref="K7:K8"/>
    <mergeCell ref="M7:M8"/>
    <mergeCell ref="N7:N8"/>
    <mergeCell ref="O7:O8"/>
    <mergeCell ref="Q7:Q8"/>
    <mergeCell ref="R7:R8"/>
    <mergeCell ref="S7:S8"/>
    <mergeCell ref="W6:W8"/>
    <mergeCell ref="Y6:Y7"/>
    <mergeCell ref="Z6:Z7"/>
    <mergeCell ref="I6:K6"/>
    <mergeCell ref="M6:O6"/>
    <mergeCell ref="Q6:S6"/>
    <mergeCell ref="AB6:AD6"/>
    <mergeCell ref="AF6:AH6"/>
  </mergeCells>
  <conditionalFormatting sqref="H11:H26">
    <cfRule type="expression" dxfId="17" priority="26">
      <formula>MOD(ROW(),2)=0</formula>
    </cfRule>
  </conditionalFormatting>
  <conditionalFormatting sqref="L12:L26">
    <cfRule type="expression" dxfId="15" priority="28">
      <formula>MOD(ROW(),2)=0</formula>
    </cfRule>
  </conditionalFormatting>
  <conditionalFormatting sqref="L11">
    <cfRule type="expression" dxfId="14" priority="125">
      <formula>MOD(ROW(),2)=0</formula>
    </cfRule>
  </conditionalFormatting>
  <conditionalFormatting sqref="P11:P26">
    <cfRule type="expression" dxfId="12" priority="7">
      <formula>MOD(ROW(),2)=0</formula>
    </cfRule>
  </conditionalFormatting>
  <conditionalFormatting sqref="AA11:AA26 AE11:AE26 AI11:AI26">
    <cfRule type="expression" dxfId="10" priority="6">
      <formula>MOD(ROW(),2)=0</formula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38" id="{00000000-000E-0000-0200-000085000000}">
            <xm:f>IF('/Shared/Countries/UK/Manchester/5. Non-Client Presentations/Manchester Business School/1. Valuation Workshop/[Comp Model - Mobica Case Study.xlsx]Cover'!#REF!=0,1,0)</xm:f>
            <x14:dxf>
              <numFmt numFmtId="177" formatCode="[$-409]mmm\-yy;@"/>
            </x14:dxf>
          </x14:cfRule>
          <xm:sqref>I7:K8</xm:sqref>
        </x14:conditionalFormatting>
        <x14:conditionalFormatting xmlns:xm="http://schemas.microsoft.com/office/excel/2006/main">
          <x14:cfRule type="expression" priority="5" id="{68C41DC2-61D3-C84E-BAD6-6AA30B373841}">
            <xm:f>IF('/Shared/Countries/UK/Manchester/5. Non-Client Presentations/Manchester Business School/1. Valuation Workshop/[Comp Model - Mobica Case Study.xlsx]Cover'!#REF!=0,1,0)</xm:f>
            <x14:dxf>
              <numFmt numFmtId="177" formatCode="[$-409]mmm\-yy;@"/>
            </x14:dxf>
          </x14:cfRule>
          <xm:sqref>M7:O8</xm:sqref>
        </x14:conditionalFormatting>
        <x14:conditionalFormatting xmlns:xm="http://schemas.microsoft.com/office/excel/2006/main">
          <x14:cfRule type="expression" priority="4" id="{881C0586-12C2-6B43-81E5-E35162A88412}">
            <xm:f>IF('/Shared/Countries/UK/Manchester/5. Non-Client Presentations/Manchester Business School/1. Valuation Workshop/[Comp Model - Mobica Case Study.xlsx]Cover'!#REF!=0,1,0)</xm:f>
            <x14:dxf>
              <numFmt numFmtId="177" formatCode="[$-409]mmm\-yy;@"/>
            </x14:dxf>
          </x14:cfRule>
          <xm:sqref>Q7:S8</xm:sqref>
        </x14:conditionalFormatting>
        <x14:conditionalFormatting xmlns:xm="http://schemas.microsoft.com/office/excel/2006/main">
          <x14:cfRule type="expression" priority="3" id="{D7536CA5-A6D0-D84D-B479-2CD836591C8C}">
            <xm:f>IF('/Shared/Countries/UK/Manchester/5. Non-Client Presentations/Manchester Business School/1. Valuation Workshop/[Comp Model - Mobica Case Study.xlsx]Cover'!#REF!=0,1,0)</xm:f>
            <x14:dxf>
              <numFmt numFmtId="177" formatCode="[$-409]mmm\-yy;@"/>
            </x14:dxf>
          </x14:cfRule>
          <xm:sqref>AB7:AD8</xm:sqref>
        </x14:conditionalFormatting>
        <x14:conditionalFormatting xmlns:xm="http://schemas.microsoft.com/office/excel/2006/main">
          <x14:cfRule type="expression" priority="2" id="{AAE75FE6-730F-1741-B780-0553D049A338}">
            <xm:f>IF('/Shared/Countries/UK/Manchester/5. Non-Client Presentations/Manchester Business School/1. Valuation Workshop/[Comp Model - Mobica Case Study.xlsx]Cover'!#REF!=0,1,0)</xm:f>
            <x14:dxf>
              <numFmt numFmtId="177" formatCode="[$-409]mmm\-yy;@"/>
            </x14:dxf>
          </x14:cfRule>
          <xm:sqref>AF7:AH8</xm:sqref>
        </x14:conditionalFormatting>
        <x14:conditionalFormatting xmlns:xm="http://schemas.microsoft.com/office/excel/2006/main">
          <x14:cfRule type="expression" priority="1" id="{75520ED9-BC95-4A4D-B5AA-975A061F4154}">
            <xm:f>IF('/Shared/Countries/UK/Manchester/5. Non-Client Presentations/Manchester Business School/1. Valuation Workshop/[Comp Model - Mobica Case Study.xlsx]Cover'!#REF!=0,1,0)</xm:f>
            <x14:dxf>
              <numFmt numFmtId="177" formatCode="[$-409]mmm\-yy;@"/>
            </x14:dxf>
          </x14:cfRule>
          <xm:sqref>AJ7:AL8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'/Shared/Countries/UK/Manchester/5. Non-Client Presentations/Manchester Business School/1. Valuation Workshop/[Comp Model - Mobica Case Study.xlsx]Peer Groups'!#REF!</xm:f>
          </x14:formula1>
          <xm:sqref>D27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5117038483843"/>
  </sheetPr>
  <dimension ref="B2:P53"/>
  <sheetViews>
    <sheetView topLeftCell="A3" workbookViewId="0">
      <selection activeCell="H17" sqref="H17"/>
    </sheetView>
  </sheetViews>
  <sheetFormatPr baseColWidth="10" defaultColWidth="9" defaultRowHeight="14" x14ac:dyDescent="0.15"/>
  <cols>
    <col min="1" max="3" width="1.6640625" customWidth="1"/>
    <col min="5" max="6" width="15.1640625" customWidth="1"/>
    <col min="7" max="7" width="12.5" customWidth="1"/>
    <col min="8" max="8" width="62.5" customWidth="1"/>
    <col min="12" max="12" width="1.6640625" customWidth="1"/>
  </cols>
  <sheetData>
    <row r="2" spans="2:8" x14ac:dyDescent="0.15">
      <c r="B2" s="1"/>
    </row>
    <row r="3" spans="2:8" x14ac:dyDescent="0.15">
      <c r="C3" t="s">
        <v>0</v>
      </c>
    </row>
    <row r="5" spans="2:8" x14ac:dyDescent="0.15">
      <c r="C5" s="1" t="s">
        <v>131</v>
      </c>
    </row>
    <row r="9" spans="2:8" x14ac:dyDescent="0.15">
      <c r="C9" s="1" t="s">
        <v>36</v>
      </c>
    </row>
    <row r="10" spans="2:8" ht="15" x14ac:dyDescent="0.2">
      <c r="D10" s="84" t="s">
        <v>103</v>
      </c>
      <c r="E10" s="84" t="s">
        <v>51</v>
      </c>
      <c r="F10" s="84" t="s">
        <v>104</v>
      </c>
      <c r="G10" s="84" t="s">
        <v>102</v>
      </c>
      <c r="H10" s="84"/>
    </row>
    <row r="11" spans="2:8" ht="15" x14ac:dyDescent="0.2">
      <c r="D11" s="85">
        <v>44593</v>
      </c>
      <c r="E11" s="84" t="s">
        <v>105</v>
      </c>
      <c r="F11" s="84" t="s">
        <v>62</v>
      </c>
      <c r="G11" s="84">
        <v>21.43</v>
      </c>
      <c r="H11" s="86" t="s">
        <v>116</v>
      </c>
    </row>
    <row r="12" spans="2:8" ht="15" x14ac:dyDescent="0.2">
      <c r="D12" s="85">
        <v>44531</v>
      </c>
      <c r="E12" s="84" t="s">
        <v>65</v>
      </c>
      <c r="F12" s="84" t="s">
        <v>106</v>
      </c>
      <c r="G12" s="84">
        <v>26.67</v>
      </c>
      <c r="H12" s="86" t="s">
        <v>117</v>
      </c>
    </row>
    <row r="13" spans="2:8" ht="15" x14ac:dyDescent="0.2">
      <c r="D13" s="85">
        <v>44440</v>
      </c>
      <c r="E13" s="84" t="s">
        <v>68</v>
      </c>
      <c r="F13" s="84" t="s">
        <v>61</v>
      </c>
      <c r="G13" s="84">
        <v>21.43</v>
      </c>
      <c r="H13" s="86" t="s">
        <v>118</v>
      </c>
    </row>
    <row r="14" spans="2:8" ht="15" x14ac:dyDescent="0.2">
      <c r="D14" s="85">
        <v>44378</v>
      </c>
      <c r="E14" s="84" t="s">
        <v>55</v>
      </c>
      <c r="F14" s="84" t="s">
        <v>107</v>
      </c>
      <c r="G14" s="84">
        <v>31.82</v>
      </c>
      <c r="H14" s="86" t="s">
        <v>119</v>
      </c>
    </row>
    <row r="15" spans="2:8" ht="15" x14ac:dyDescent="0.2">
      <c r="D15" s="85">
        <v>44348</v>
      </c>
      <c r="E15" s="84" t="s">
        <v>58</v>
      </c>
      <c r="F15" s="84" t="s">
        <v>108</v>
      </c>
      <c r="G15" s="84">
        <v>23.21</v>
      </c>
      <c r="H15" s="86" t="s">
        <v>120</v>
      </c>
    </row>
    <row r="16" spans="2:8" ht="15" x14ac:dyDescent="0.2">
      <c r="D16" s="85">
        <v>44317</v>
      </c>
      <c r="E16" s="84" t="s">
        <v>67</v>
      </c>
      <c r="F16" s="84" t="s">
        <v>109</v>
      </c>
      <c r="G16" s="84">
        <v>18.18</v>
      </c>
      <c r="H16" s="86" t="s">
        <v>121</v>
      </c>
    </row>
    <row r="17" spans="4:9" ht="15" x14ac:dyDescent="0.2">
      <c r="D17" s="85">
        <v>44287</v>
      </c>
      <c r="E17" s="84" t="s">
        <v>66</v>
      </c>
      <c r="F17" s="84" t="s">
        <v>110</v>
      </c>
      <c r="G17" s="84">
        <v>21.43</v>
      </c>
      <c r="H17" s="86" t="s">
        <v>122</v>
      </c>
    </row>
    <row r="18" spans="4:9" ht="15" x14ac:dyDescent="0.2">
      <c r="D18" s="85">
        <v>44256</v>
      </c>
      <c r="E18" s="84" t="s">
        <v>69</v>
      </c>
      <c r="F18" s="84" t="s">
        <v>48</v>
      </c>
      <c r="G18" s="84">
        <v>17.78</v>
      </c>
      <c r="H18" s="86" t="s">
        <v>123</v>
      </c>
    </row>
    <row r="19" spans="4:9" ht="15" x14ac:dyDescent="0.2">
      <c r="D19" s="85">
        <v>44228</v>
      </c>
      <c r="E19" s="84" t="s">
        <v>64</v>
      </c>
      <c r="F19" s="84" t="s">
        <v>66</v>
      </c>
      <c r="G19" s="84">
        <v>15</v>
      </c>
      <c r="H19" s="86" t="s">
        <v>124</v>
      </c>
    </row>
    <row r="20" spans="4:9" ht="15" x14ac:dyDescent="0.2">
      <c r="D20" s="85">
        <v>44197</v>
      </c>
      <c r="E20" s="84" t="s">
        <v>49</v>
      </c>
      <c r="F20" s="84" t="s">
        <v>50</v>
      </c>
      <c r="G20" s="84">
        <v>13.33</v>
      </c>
      <c r="H20" s="86" t="s">
        <v>52</v>
      </c>
    </row>
    <row r="21" spans="4:9" ht="15" x14ac:dyDescent="0.2">
      <c r="D21" s="85">
        <v>44166</v>
      </c>
      <c r="E21" s="84" t="s">
        <v>60</v>
      </c>
      <c r="F21" s="84" t="s">
        <v>111</v>
      </c>
      <c r="G21" s="84">
        <v>17.78</v>
      </c>
      <c r="H21" s="86" t="s">
        <v>125</v>
      </c>
    </row>
    <row r="22" spans="4:9" ht="15" x14ac:dyDescent="0.2">
      <c r="D22" s="85">
        <v>44136</v>
      </c>
      <c r="E22" s="84" t="s">
        <v>59</v>
      </c>
      <c r="F22" s="84" t="s">
        <v>62</v>
      </c>
      <c r="G22" s="84">
        <v>11.81</v>
      </c>
      <c r="H22" s="86" t="s">
        <v>126</v>
      </c>
    </row>
    <row r="23" spans="4:9" ht="15" x14ac:dyDescent="0.2">
      <c r="D23" s="85">
        <v>44105</v>
      </c>
      <c r="E23" s="84" t="s">
        <v>63</v>
      </c>
      <c r="F23" s="84" t="s">
        <v>112</v>
      </c>
      <c r="G23" s="84">
        <v>16.670000000000002</v>
      </c>
      <c r="H23" s="86" t="s">
        <v>127</v>
      </c>
    </row>
    <row r="24" spans="4:9" ht="15" x14ac:dyDescent="0.2">
      <c r="D24" s="85">
        <v>44075</v>
      </c>
      <c r="E24" s="84" t="s">
        <v>56</v>
      </c>
      <c r="F24" s="84" t="s">
        <v>113</v>
      </c>
      <c r="G24" s="84">
        <v>15.56</v>
      </c>
      <c r="H24" s="86" t="s">
        <v>128</v>
      </c>
    </row>
    <row r="25" spans="4:9" ht="15" x14ac:dyDescent="0.2">
      <c r="D25" s="85">
        <v>44044</v>
      </c>
      <c r="E25" s="84" t="s">
        <v>57</v>
      </c>
      <c r="F25" s="84" t="s">
        <v>114</v>
      </c>
      <c r="G25" s="84">
        <v>14.29</v>
      </c>
      <c r="H25" s="86" t="s">
        <v>129</v>
      </c>
    </row>
    <row r="26" spans="4:9" ht="15" x14ac:dyDescent="0.2">
      <c r="D26" s="85">
        <v>44013</v>
      </c>
      <c r="E26" s="84" t="s">
        <v>69</v>
      </c>
      <c r="F26" s="84" t="s">
        <v>115</v>
      </c>
      <c r="G26" s="84">
        <v>15.29</v>
      </c>
      <c r="H26" s="86" t="s">
        <v>130</v>
      </c>
    </row>
    <row r="27" spans="4:9" x14ac:dyDescent="0.15">
      <c r="D27" s="13"/>
      <c r="E27" s="14"/>
      <c r="F27" s="14"/>
      <c r="G27" s="15"/>
      <c r="H27" s="14"/>
    </row>
    <row r="28" spans="4:9" x14ac:dyDescent="0.15">
      <c r="D28" s="13"/>
      <c r="E28" s="14"/>
      <c r="F28" s="14"/>
      <c r="G28" s="15"/>
      <c r="H28" s="14"/>
    </row>
    <row r="29" spans="4:9" ht="15" x14ac:dyDescent="0.2">
      <c r="D29" s="13"/>
      <c r="E29" s="14"/>
      <c r="F29" s="14"/>
      <c r="G29" s="15"/>
      <c r="H29" s="14"/>
      <c r="I29" s="84" t="s">
        <v>102</v>
      </c>
    </row>
    <row r="30" spans="4:9" ht="15" x14ac:dyDescent="0.2">
      <c r="D30" s="13"/>
      <c r="E30" s="14"/>
      <c r="F30" s="14"/>
      <c r="G30" s="15"/>
      <c r="H30" s="86" t="s">
        <v>116</v>
      </c>
      <c r="I30" s="84">
        <v>21.43</v>
      </c>
    </row>
    <row r="31" spans="4:9" ht="15" x14ac:dyDescent="0.2">
      <c r="D31" s="13"/>
      <c r="E31" s="14"/>
      <c r="F31" s="14"/>
      <c r="G31" s="15"/>
      <c r="H31" s="86" t="s">
        <v>117</v>
      </c>
      <c r="I31" s="84">
        <v>26.67</v>
      </c>
    </row>
    <row r="32" spans="4:9" ht="15" x14ac:dyDescent="0.2">
      <c r="D32" s="13"/>
      <c r="E32" s="14"/>
      <c r="F32" s="14"/>
      <c r="G32" s="15"/>
      <c r="H32" s="86" t="s">
        <v>118</v>
      </c>
      <c r="I32" s="84">
        <v>21.43</v>
      </c>
    </row>
    <row r="33" spans="4:16" ht="15" x14ac:dyDescent="0.2">
      <c r="D33" s="13"/>
      <c r="E33" s="14"/>
      <c r="F33" s="14"/>
      <c r="G33" s="15"/>
      <c r="H33" s="86" t="s">
        <v>119</v>
      </c>
      <c r="I33" s="84">
        <v>31.82</v>
      </c>
    </row>
    <row r="34" spans="4:16" ht="15" x14ac:dyDescent="0.2">
      <c r="D34" s="13"/>
      <c r="E34" s="14"/>
      <c r="F34" s="14"/>
      <c r="G34" s="15"/>
      <c r="H34" s="86" t="s">
        <v>120</v>
      </c>
      <c r="I34" s="84">
        <v>23.21</v>
      </c>
    </row>
    <row r="35" spans="4:16" ht="15" x14ac:dyDescent="0.2">
      <c r="D35" s="13"/>
      <c r="E35" s="14"/>
      <c r="F35" s="14"/>
      <c r="G35" s="15"/>
      <c r="H35" s="86" t="s">
        <v>121</v>
      </c>
      <c r="I35" s="84">
        <v>18.18</v>
      </c>
    </row>
    <row r="36" spans="4:16" ht="15" x14ac:dyDescent="0.2">
      <c r="D36" s="13"/>
      <c r="E36" s="14"/>
      <c r="F36" s="14"/>
      <c r="G36" s="15"/>
      <c r="H36" s="86" t="s">
        <v>122</v>
      </c>
      <c r="I36" s="84">
        <v>21.43</v>
      </c>
    </row>
    <row r="37" spans="4:16" ht="15" x14ac:dyDescent="0.2">
      <c r="D37" s="13"/>
      <c r="E37" s="14"/>
      <c r="F37" s="14"/>
      <c r="G37" s="15"/>
      <c r="H37" s="86" t="s">
        <v>123</v>
      </c>
      <c r="I37" s="84">
        <v>17.78</v>
      </c>
      <c r="M37" s="75"/>
      <c r="N37" s="75"/>
      <c r="O37" s="75"/>
      <c r="P37" s="75"/>
    </row>
    <row r="38" spans="4:16" ht="15" x14ac:dyDescent="0.2">
      <c r="D38" s="13"/>
      <c r="E38" s="14"/>
      <c r="F38" s="14"/>
      <c r="G38" s="15"/>
      <c r="H38" s="86" t="s">
        <v>124</v>
      </c>
      <c r="I38" s="84">
        <v>15</v>
      </c>
      <c r="M38" s="83"/>
      <c r="N38" s="75"/>
      <c r="O38" s="75"/>
      <c r="P38" s="75"/>
    </row>
    <row r="39" spans="4:16" ht="15" x14ac:dyDescent="0.2">
      <c r="D39" s="13"/>
      <c r="E39" s="14"/>
      <c r="F39" s="14"/>
      <c r="G39" s="15"/>
      <c r="H39" s="86" t="s">
        <v>52</v>
      </c>
      <c r="I39" s="84">
        <v>13.33</v>
      </c>
      <c r="M39" s="83"/>
      <c r="N39" s="75"/>
      <c r="O39" s="75"/>
      <c r="P39" s="75"/>
    </row>
    <row r="40" spans="4:16" ht="15" x14ac:dyDescent="0.2">
      <c r="D40" s="13"/>
      <c r="E40" s="14"/>
      <c r="F40" s="14"/>
      <c r="G40" s="15"/>
      <c r="H40" s="86" t="s">
        <v>125</v>
      </c>
      <c r="I40" s="84">
        <v>17.78</v>
      </c>
      <c r="M40" s="83"/>
      <c r="N40" s="75"/>
      <c r="O40" s="75"/>
      <c r="P40" s="75"/>
    </row>
    <row r="41" spans="4:16" ht="15" x14ac:dyDescent="0.2">
      <c r="D41" s="13"/>
      <c r="E41" s="14"/>
      <c r="F41" s="14"/>
      <c r="G41" s="15"/>
      <c r="H41" s="86" t="s">
        <v>126</v>
      </c>
      <c r="I41" s="84">
        <v>11.81</v>
      </c>
      <c r="M41" s="83"/>
      <c r="N41" s="75"/>
      <c r="O41" s="75"/>
      <c r="P41" s="75"/>
    </row>
    <row r="42" spans="4:16" ht="15" x14ac:dyDescent="0.2">
      <c r="D42" s="13"/>
      <c r="E42" s="14"/>
      <c r="F42" s="14"/>
      <c r="G42" s="15"/>
      <c r="H42" s="86" t="s">
        <v>127</v>
      </c>
      <c r="I42" s="84">
        <v>16.670000000000002</v>
      </c>
      <c r="M42" s="83"/>
      <c r="N42" s="75"/>
      <c r="O42" s="75"/>
      <c r="P42" s="75"/>
    </row>
    <row r="43" spans="4:16" ht="15" x14ac:dyDescent="0.2">
      <c r="D43" s="13"/>
      <c r="E43" s="14"/>
      <c r="F43" s="14"/>
      <c r="G43" s="15"/>
      <c r="H43" s="86" t="s">
        <v>128</v>
      </c>
      <c r="I43" s="84">
        <v>15.56</v>
      </c>
      <c r="M43" s="83"/>
      <c r="N43" s="75"/>
      <c r="O43" s="75"/>
      <c r="P43" s="75"/>
    </row>
    <row r="44" spans="4:16" ht="15" x14ac:dyDescent="0.2">
      <c r="D44" s="13"/>
      <c r="E44" s="14"/>
      <c r="F44" s="14"/>
      <c r="G44" s="15"/>
      <c r="H44" s="86" t="s">
        <v>129</v>
      </c>
      <c r="I44" s="84">
        <v>14.29</v>
      </c>
      <c r="M44" s="83"/>
      <c r="N44" s="75"/>
      <c r="O44" s="75"/>
      <c r="P44" s="75"/>
    </row>
    <row r="45" spans="4:16" ht="15" x14ac:dyDescent="0.2">
      <c r="D45" s="13"/>
      <c r="E45" s="14"/>
      <c r="F45" s="14"/>
      <c r="G45" s="15"/>
      <c r="H45" s="86" t="s">
        <v>130</v>
      </c>
      <c r="I45" s="84">
        <v>15.29</v>
      </c>
      <c r="M45" s="83"/>
      <c r="N45" s="75"/>
      <c r="O45" s="75"/>
      <c r="P45" s="75"/>
    </row>
    <row r="46" spans="4:16" x14ac:dyDescent="0.15">
      <c r="D46" s="13"/>
      <c r="E46" s="14"/>
      <c r="F46" s="14"/>
      <c r="G46" s="15"/>
      <c r="H46" s="14"/>
      <c r="M46" s="83"/>
      <c r="N46" s="75"/>
      <c r="O46" s="75"/>
      <c r="P46" s="75"/>
    </row>
    <row r="47" spans="4:16" x14ac:dyDescent="0.15">
      <c r="D47" s="13"/>
      <c r="E47" s="14"/>
      <c r="F47" s="14"/>
      <c r="G47" s="15"/>
      <c r="H47" s="14"/>
      <c r="M47" s="83"/>
      <c r="N47" s="75"/>
      <c r="O47" s="75"/>
      <c r="P47" s="75"/>
    </row>
    <row r="48" spans="4:16" x14ac:dyDescent="0.15">
      <c r="D48" s="13"/>
      <c r="E48" s="14"/>
      <c r="F48" s="14"/>
      <c r="G48" s="15"/>
      <c r="H48" s="14"/>
      <c r="M48" s="83"/>
      <c r="N48" s="75"/>
      <c r="O48" s="75"/>
      <c r="P48" s="75"/>
    </row>
    <row r="49" spans="4:16" x14ac:dyDescent="0.15">
      <c r="D49" s="13"/>
      <c r="E49" s="14"/>
      <c r="F49" s="14"/>
      <c r="G49" s="15"/>
      <c r="H49" s="14"/>
      <c r="M49" s="83"/>
      <c r="N49" s="75"/>
      <c r="O49" s="75"/>
      <c r="P49" s="75"/>
    </row>
    <row r="50" spans="4:16" x14ac:dyDescent="0.15">
      <c r="D50" s="13"/>
      <c r="E50" s="15"/>
      <c r="M50" s="83"/>
      <c r="N50" s="75"/>
      <c r="O50" s="75"/>
      <c r="P50" s="75"/>
    </row>
    <row r="51" spans="4:16" x14ac:dyDescent="0.15">
      <c r="D51" s="13"/>
      <c r="E51" s="15"/>
      <c r="M51" s="83"/>
      <c r="N51" s="75"/>
      <c r="O51" s="75"/>
      <c r="P51" s="75"/>
    </row>
    <row r="52" spans="4:16" x14ac:dyDescent="0.15">
      <c r="D52" s="13"/>
      <c r="E52" s="15"/>
      <c r="M52" s="83"/>
      <c r="N52" s="75"/>
      <c r="O52" s="75"/>
      <c r="P52" s="75"/>
    </row>
    <row r="53" spans="4:16" x14ac:dyDescent="0.15">
      <c r="D53" s="13"/>
      <c r="E53" s="15"/>
      <c r="M53" s="83"/>
      <c r="N53" s="75"/>
      <c r="O53" s="75"/>
      <c r="P53" s="7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5117038483843"/>
  </sheetPr>
  <dimension ref="B2:R13"/>
  <sheetViews>
    <sheetView workbookViewId="0">
      <selection activeCell="V23" sqref="V23"/>
    </sheetView>
  </sheetViews>
  <sheetFormatPr baseColWidth="10" defaultColWidth="9" defaultRowHeight="14" x14ac:dyDescent="0.15"/>
  <cols>
    <col min="1" max="3" width="1.6640625" customWidth="1"/>
    <col min="4" max="4" width="24.33203125" customWidth="1"/>
    <col min="6" max="6" width="1.6640625" customWidth="1"/>
    <col min="10" max="10" width="1.6640625" customWidth="1"/>
    <col min="14" max="14" width="1.6640625" customWidth="1"/>
  </cols>
  <sheetData>
    <row r="2" spans="2:18" x14ac:dyDescent="0.15">
      <c r="B2" s="1"/>
    </row>
    <row r="5" spans="2:18" x14ac:dyDescent="0.15">
      <c r="C5" s="1" t="s">
        <v>37</v>
      </c>
    </row>
    <row r="7" spans="2:18" x14ac:dyDescent="0.15">
      <c r="C7" s="2"/>
      <c r="D7" s="2"/>
      <c r="E7" s="5" t="s">
        <v>35</v>
      </c>
      <c r="F7" s="5"/>
      <c r="G7" s="74" t="s">
        <v>25</v>
      </c>
      <c r="H7" s="74"/>
      <c r="I7" s="74"/>
      <c r="J7" s="2"/>
      <c r="K7" s="74" t="s">
        <v>38</v>
      </c>
      <c r="L7" s="74"/>
      <c r="M7" s="74"/>
      <c r="N7" s="5"/>
    </row>
    <row r="8" spans="2:18" x14ac:dyDescent="0.15">
      <c r="C8" s="2"/>
      <c r="D8" s="2"/>
      <c r="E8" s="5" t="s">
        <v>39</v>
      </c>
      <c r="F8" s="5"/>
      <c r="G8" s="6" t="s">
        <v>40</v>
      </c>
      <c r="H8" s="6" t="s">
        <v>41</v>
      </c>
      <c r="I8" s="6" t="s">
        <v>42</v>
      </c>
      <c r="J8" s="2"/>
      <c r="K8" s="6" t="s">
        <v>40</v>
      </c>
      <c r="L8" s="6" t="s">
        <v>41</v>
      </c>
      <c r="M8" s="6" t="s">
        <v>42</v>
      </c>
      <c r="N8" s="5"/>
    </row>
    <row r="10" spans="2:18" x14ac:dyDescent="0.15">
      <c r="D10" s="3" t="s">
        <v>43</v>
      </c>
      <c r="E10" s="7">
        <f>'Case 1 - Financials'!G10</f>
        <v>1.4</v>
      </c>
      <c r="F10" s="7"/>
      <c r="G10" s="8">
        <f>QUARTILE('Case 1 - Listed Peers'!J11:J26,1)</f>
        <v>3.2649999999999997</v>
      </c>
      <c r="H10" s="8">
        <f>I10-G10</f>
        <v>1.0100000000000007</v>
      </c>
      <c r="I10" s="8">
        <f>QUARTILE('Case 1 - Listed Peers'!J11:J26,3)</f>
        <v>4.2750000000000004</v>
      </c>
      <c r="J10" s="3"/>
      <c r="K10" s="7">
        <f>G10*$E10</f>
        <v>4.5709999999999988</v>
      </c>
      <c r="L10" s="7">
        <f>M10-K10</f>
        <v>1.4140000000000015</v>
      </c>
      <c r="M10" s="7">
        <f>I10*$E10</f>
        <v>5.9850000000000003</v>
      </c>
    </row>
    <row r="11" spans="2:18" x14ac:dyDescent="0.15">
      <c r="D11" s="3" t="s">
        <v>44</v>
      </c>
      <c r="E11" s="7">
        <f>AVERAGE('Case 1 - Financials'!F10:G10)</f>
        <v>1.2999999999999998</v>
      </c>
      <c r="F11" s="7"/>
      <c r="G11" s="8" t="s">
        <v>133</v>
      </c>
      <c r="H11" s="8" t="s">
        <v>134</v>
      </c>
      <c r="I11" s="8" t="s">
        <v>132</v>
      </c>
      <c r="J11" s="3"/>
      <c r="K11" s="7">
        <v>542</v>
      </c>
      <c r="L11" s="7">
        <f>M11-K11</f>
        <v>190</v>
      </c>
      <c r="M11" s="7">
        <v>732</v>
      </c>
      <c r="Q11" s="64"/>
      <c r="R11" s="64"/>
    </row>
    <row r="12" spans="2:18" x14ac:dyDescent="0.15">
      <c r="D12" s="3" t="s">
        <v>45</v>
      </c>
      <c r="E12" s="9">
        <f>E10</f>
        <v>1.4</v>
      </c>
      <c r="F12" s="3"/>
      <c r="G12" s="8">
        <f>K12/E12</f>
        <v>63.812469841612078</v>
      </c>
      <c r="H12" s="8">
        <f>I12-G12</f>
        <v>25.754876708330066</v>
      </c>
      <c r="I12" s="8">
        <f>M12/E12</f>
        <v>89.567346549942144</v>
      </c>
      <c r="J12" s="3"/>
      <c r="K12" s="7">
        <v>89.337457778256905</v>
      </c>
      <c r="L12" s="7">
        <f>M12-K12</f>
        <v>36.056827391662097</v>
      </c>
      <c r="M12" s="7">
        <v>125.394285169919</v>
      </c>
      <c r="Q12" s="64"/>
      <c r="R12" s="64"/>
    </row>
    <row r="13" spans="2:18" x14ac:dyDescent="0.1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</sheetData>
  <mergeCells count="2">
    <mergeCell ref="G7:I7"/>
    <mergeCell ref="K7:M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Case 1 &gt;&gt;&gt;</vt:lpstr>
      <vt:lpstr>Case 1 - Financials</vt:lpstr>
      <vt:lpstr>Case 1 - Listed Peers</vt:lpstr>
      <vt:lpstr>Case 1 - CompTrans</vt:lpstr>
      <vt:lpstr>Case 1 - Football Field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Javed Huq</dc:creator>
  <cp:lastModifiedBy>LMY 2</cp:lastModifiedBy>
  <dcterms:created xsi:type="dcterms:W3CDTF">2020-03-05T02:35:00Z</dcterms:created>
  <dcterms:modified xsi:type="dcterms:W3CDTF">2023-06-23T01:02:30Z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1033-4.4.2.7667</vt:lpwstr>
  </property>
</Properties>
</file>