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hared\Countries\UK\Manchester\5. Non-Client Presentations\Manchester Business School\1. Valuation Workshop\"/>
    </mc:Choice>
  </mc:AlternateContent>
  <xr:revisionPtr revIDLastSave="0" documentId="13_ncr:1_{F44A040F-BE38-43A3-B03F-9BC19B6BE512}" xr6:coauthVersionLast="45" xr6:coauthVersionMax="45" xr10:uidLastSave="{00000000-0000-0000-0000-000000000000}"/>
  <bookViews>
    <workbookView xWindow="-120" yWindow="-120" windowWidth="29040" windowHeight="15840" xr2:uid="{4E8FBF5F-63EE-43E1-94A8-F114388AA3F6}"/>
  </bookViews>
  <sheets>
    <sheet name="Case 1 &gt;&gt;&gt;" sheetId="8" r:id="rId1"/>
    <sheet name="Case 1 - Financials" sheetId="1" r:id="rId2"/>
    <sheet name="Case 1 - Listed Peers" sheetId="16" r:id="rId3"/>
    <sheet name="Case 1 - CompTrans" sheetId="3" r:id="rId4"/>
    <sheet name="Case 1 - Football Field" sheetId="4" r:id="rId5"/>
    <sheet name="Case 2 &gt;&gt;&gt;" sheetId="9" r:id="rId6"/>
    <sheet name="Case 2 - Financials" sheetId="10" r:id="rId7"/>
    <sheet name="Case 2 Listed Peers" sheetId="17" r:id="rId8"/>
    <sheet name="Case 2 - CompTrans" sheetId="13" r:id="rId9"/>
    <sheet name="Case 2 - Investor Returns" sheetId="15" r:id="rId10"/>
    <sheet name="Case 2 - Football Field" sheetId="11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_FilterDatabase" localSheetId="8" hidden="1">'Case 2 - CompTrans'!$D$58:$H$58</definedName>
    <definedName name="CIQWBGuid" localSheetId="2" hidden="1">"Standardised Comp Model.xlsx"</definedName>
    <definedName name="CIQWBGuid" localSheetId="7" hidden="1">"Standardised Comp Model.xlsx"</definedName>
    <definedName name="CIQWBGuid" hidden="1">"74689c9f-1ce2-4f0d-958e-651bdd8350fc"</definedName>
    <definedName name="IQ_ADDIN" hidden="1">"AUTO"</definedName>
    <definedName name="IQ_BV_ACT_OR_EST_REUT" hidden="1">"c5471"</definedName>
    <definedName name="IQ_BV_ACT_OR_EST_THOM" hidden="1">"c5308"</definedName>
    <definedName name="IQ_BV_EST_REUT" hidden="1">"c5403"</definedName>
    <definedName name="IQ_BV_EST_THOM" hidden="1">"c5147"</definedName>
    <definedName name="IQ_BV_HIGH_EST_REUT" hidden="1">"c5405"</definedName>
    <definedName name="IQ_BV_HIGH_EST_THOM" hidden="1">"c5149"</definedName>
    <definedName name="IQ_BV_LOW_EST_REUT" hidden="1">"c5406"</definedName>
    <definedName name="IQ_BV_LOW_EST_THOM" hidden="1">"c5150"</definedName>
    <definedName name="IQ_BV_MEDIAN_EST_REUT" hidden="1">"c5404"</definedName>
    <definedName name="IQ_BV_MEDIAN_EST_THOM" hidden="1">"c5148"</definedName>
    <definedName name="IQ_BV_NUM_EST_REUT" hidden="1">"c5407"</definedName>
    <definedName name="IQ_BV_NUM_EST_THOM" hidden="1">"c5151"</definedName>
    <definedName name="IQ_BV_STDDEV_EST_REUT" hidden="1">"c5408"</definedName>
    <definedName name="IQ_BV_STDDEV_EST_THOM" hidden="1">"c5152"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EST_ACT_BV_REUT" hidden="1">"c5409"</definedName>
    <definedName name="IQ_EST_ACT_BV_THOM" hidden="1">"c5153"</definedName>
    <definedName name="IQ_EST_BV_DIFF_REUT" hidden="1">"c5433"</definedName>
    <definedName name="IQ_EST_BV_DIFF_THOM" hidden="1">"c5204"</definedName>
    <definedName name="IQ_EST_BV_SURPRISE_PERCENT_REUT" hidden="1">"c5434"</definedName>
    <definedName name="IQ_EST_BV_SURPRISE_PERCENT_THOM" hidden="1">"c5205"</definedName>
    <definedName name="IQ_EST_NUM_BUY_REUT" hidden="1">"c3869"</definedName>
    <definedName name="IQ_EST_NUM_BUY_THOM" hidden="1">"c5165"</definedName>
    <definedName name="IQ_EST_NUM_HOLD_REUT" hidden="1">"c3871"</definedName>
    <definedName name="IQ_EST_NUM_HOLD_THOM" hidden="1">"c5167"</definedName>
    <definedName name="IQ_EST_NUM_OUTPERFORM_REUT" hidden="1">"c3870"</definedName>
    <definedName name="IQ_EST_NUM_OUTPERFORM_THOM" hidden="1">"c5166"</definedName>
    <definedName name="IQ_EST_NUM_SELL_REUT" hidden="1">"c3873"</definedName>
    <definedName name="IQ_EST_NUM_SELL_THOM" hidden="1">"c5169"</definedName>
    <definedName name="IQ_EST_NUM_UNDERPERFORM_REUT" hidden="1">"c3872"</definedName>
    <definedName name="IQ_EST_NUM_UNDERPERFORM_THOM" hidden="1">"c5168"</definedName>
    <definedName name="IQ_EXPENSE_CODE_" hidden="1">"019802400"</definedName>
    <definedName name="IQ_FH">100000</definedName>
    <definedName name="IQ_FIN_DIV_CURRENT_PORT_DEBT_TOTAL" hidden="1">"c5524"</definedName>
    <definedName name="IQ_FIN_DIV_CURRENT_PORT_LEASES_TOTAL" hidden="1">"c5523"</definedName>
    <definedName name="IQ_FIN_DIV_DEBT_LT_TOTAL" hidden="1">"c5526"</definedName>
    <definedName name="IQ_FIN_DIV_LEASES_LT_TOTAL" hidden="1">"c5525"</definedName>
    <definedName name="IQ_FIN_DIV_NOTES_PAY_TOTAL" hidden="1">"c5522"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"06/25/2019 14:34:32"</definedName>
    <definedName name="IQ_NAV_ACT_OR_EST" hidden="1">"c2225"</definedName>
    <definedName name="IQ_NTM">6000</definedName>
    <definedName name="IQ_OPENED55" hidden="1">1</definedName>
    <definedName name="IQ_PRIMARY_EPS_TYPE_THOM" hidden="1">"c5297"</definedName>
    <definedName name="IQ_QTD" hidden="1">750000</definedName>
    <definedName name="IQ_SHAREOUTSTANDING" hidden="1">"c1347"</definedName>
    <definedName name="IQ_TODAY" hidden="1">0</definedName>
    <definedName name="IQ_WEEK">50000</definedName>
    <definedName name="IQ_YTD">3000</definedName>
    <definedName name="IQ_YTDMONTH" hidden="1">130000</definedName>
    <definedName name="IQRCustomIndexX10" localSheetId="7" hidden="1">#REF!</definedName>
    <definedName name="IQRCustomIndexX10" hidden="1">#REF!</definedName>
    <definedName name="IQRIndexDataA13" localSheetId="7" hidden="1">#REF!</definedName>
    <definedName name="IQRIndexDataA13" hidden="1">#REF!</definedName>
    <definedName name="IQRIndexDataMultiplesA13" hidden="1">'[1]Index Data (Multiples)'!$A$14:$A$274</definedName>
    <definedName name="IQRMultiplesF13" localSheetId="2" hidden="1">[1]Multiples!$F$14:$F$274</definedName>
    <definedName name="IQRMultiplesF13" localSheetId="7" hidden="1">[1]Multiples!$F$14:$F$274</definedName>
    <definedName name="IQRMultiplesF13" hidden="1">[2]Multiples!$F$14:$F$669</definedName>
    <definedName name="IQRSheet1B6" hidden="1">[3]Sheet1!$B$7:$B$91</definedName>
    <definedName name="IQRSheet1C6" hidden="1">[3]Sheet1!$C$7:$C$91</definedName>
    <definedName name="IQRSheet1P4" localSheetId="7" hidden="1">#REF!</definedName>
    <definedName name="IQRSheet1P4" hidden="1">#REF!</definedName>
    <definedName name="IQRSheet1Q4" localSheetId="7" hidden="1">#REF!</definedName>
    <definedName name="IQRSheet1Q4" hidden="1">#REF!</definedName>
    <definedName name="IQRSheet1R4" localSheetId="7" hidden="1">#REF!</definedName>
    <definedName name="IQRSheet1R4" hidden="1">#REF!</definedName>
    <definedName name="IQRSheet1S4" localSheetId="7" hidden="1">#REF!</definedName>
    <definedName name="IQRSheet1S4" hidden="1">#REF!</definedName>
    <definedName name="IQRSheet1T4" localSheetId="7" hidden="1">#REF!</definedName>
    <definedName name="IQRSheet1T4" hidden="1">#REF!</definedName>
    <definedName name="IQRSheet2A10" localSheetId="7" hidden="1">#REF!</definedName>
    <definedName name="IQRSheet2A10" hidden="1">#REF!</definedName>
    <definedName name="IQRSheet2A11" localSheetId="7" hidden="1">#REF!</definedName>
    <definedName name="IQRSheet2A11" hidden="1">#REF!</definedName>
    <definedName name="IQRSheet2A12" localSheetId="7" hidden="1">#REF!</definedName>
    <definedName name="IQRSheet2A12" hidden="1">#REF!</definedName>
    <definedName name="IQRTESTB1" localSheetId="7" hidden="1">#REF!</definedName>
    <definedName name="IQRTESTB1" hidden="1">#REF!</definedName>
    <definedName name="IQRTESTB14" localSheetId="7" hidden="1">#REF!</definedName>
    <definedName name="IQRTESTB14" hidden="1">#REF!</definedName>
    <definedName name="IQRTESTB21" localSheetId="7" hidden="1">#REF!</definedName>
    <definedName name="IQRTESTB21" hidden="1">#REF!</definedName>
    <definedName name="IQRTESTB28" localSheetId="7" hidden="1">#REF!</definedName>
    <definedName name="IQRTESTB28" hidden="1">#REF!</definedName>
    <definedName name="IQRTESTB35" localSheetId="7" hidden="1">#REF!</definedName>
    <definedName name="IQRTESTB35" hidden="1">#REF!</definedName>
    <definedName name="IQRTESTB42" localSheetId="7" hidden="1">#REF!</definedName>
    <definedName name="IQRTESTB42" hidden="1">#REF!</definedName>
    <definedName name="IQRTESTB49" localSheetId="7" hidden="1">#REF!</definedName>
    <definedName name="IQRTESTB49" hidden="1">#REF!</definedName>
    <definedName name="IQRTESTB56" localSheetId="7" hidden="1">#REF!</definedName>
    <definedName name="IQRTESTB56" hidden="1">#REF!</definedName>
    <definedName name="IQRTESTB63" localSheetId="7" hidden="1">#REF!</definedName>
    <definedName name="IQRTESTB63" hidden="1">#REF!</definedName>
    <definedName name="IQRTESTB70" localSheetId="7" hidden="1">#REF!</definedName>
    <definedName name="IQRTESTB70" hidden="1">#REF!</definedName>
    <definedName name="IQRTESTB77" localSheetId="7" hidden="1">#REF!</definedName>
    <definedName name="IQRTESTB77" hidden="1">#REF!</definedName>
    <definedName name="IQRTESTB8" localSheetId="7" hidden="1">#REF!</definedName>
    <definedName name="IQRTESTB8" hidden="1">#REF!</definedName>
    <definedName name="IQRTESTB84" localSheetId="7" hidden="1">#REF!</definedName>
    <definedName name="IQRTESTB84" hidden="1">#REF!</definedName>
    <definedName name="IQRTESTC1" localSheetId="7" hidden="1">#REF!</definedName>
    <definedName name="IQRTESTC1" hidden="1">#REF!</definedName>
    <definedName name="IQRTESTC14" localSheetId="7" hidden="1">#REF!</definedName>
    <definedName name="IQRTESTC14" hidden="1">#REF!</definedName>
    <definedName name="IQRTESTC21" localSheetId="7" hidden="1">#REF!</definedName>
    <definedName name="IQRTESTC21" hidden="1">#REF!</definedName>
    <definedName name="IQRTESTC28" localSheetId="7" hidden="1">#REF!</definedName>
    <definedName name="IQRTESTC28" hidden="1">#REF!</definedName>
    <definedName name="IQRTESTC35" localSheetId="7" hidden="1">#REF!</definedName>
    <definedName name="IQRTESTC35" hidden="1">#REF!</definedName>
    <definedName name="IQRTESTC42" localSheetId="7" hidden="1">#REF!</definedName>
    <definedName name="IQRTESTC42" hidden="1">#REF!</definedName>
    <definedName name="IQRTESTC49" localSheetId="7" hidden="1">#REF!</definedName>
    <definedName name="IQRTESTC49" hidden="1">#REF!</definedName>
    <definedName name="IQRTESTC56" localSheetId="7" hidden="1">#REF!</definedName>
    <definedName name="IQRTESTC56" hidden="1">#REF!</definedName>
    <definedName name="IQRTESTC63" localSheetId="7" hidden="1">#REF!</definedName>
    <definedName name="IQRTESTC63" hidden="1">#REF!</definedName>
    <definedName name="IQRTESTC70" localSheetId="7" hidden="1">#REF!</definedName>
    <definedName name="IQRTESTC70" hidden="1">#REF!</definedName>
    <definedName name="IQRTESTC77" localSheetId="7" hidden="1">#REF!</definedName>
    <definedName name="IQRTESTC77" hidden="1">#REF!</definedName>
    <definedName name="IQRTESTC8" localSheetId="7" hidden="1">#REF!</definedName>
    <definedName name="IQRTESTC8" hidden="1">#REF!</definedName>
    <definedName name="IQRTESTC84" localSheetId="7" hidden="1">#REF!</definedName>
    <definedName name="IQRTESTC84" hidden="1">#REF!</definedName>
    <definedName name="IQRTESTD1" localSheetId="7" hidden="1">#REF!</definedName>
    <definedName name="IQRTESTD1" hidden="1">#REF!</definedName>
    <definedName name="IQRTESTD14" localSheetId="7" hidden="1">#REF!</definedName>
    <definedName name="IQRTESTD14" hidden="1">#REF!</definedName>
    <definedName name="IQRTESTD15" localSheetId="7" hidden="1">#REF!</definedName>
    <definedName name="IQRTESTD15" hidden="1">#REF!</definedName>
    <definedName name="IQRTESTD21" localSheetId="7" hidden="1">#REF!</definedName>
    <definedName name="IQRTESTD21" hidden="1">#REF!</definedName>
    <definedName name="IQRTESTD22" localSheetId="7" hidden="1">#REF!</definedName>
    <definedName name="IQRTESTD22" hidden="1">#REF!</definedName>
    <definedName name="IQRTESTD28" localSheetId="7" hidden="1">#REF!</definedName>
    <definedName name="IQRTESTD28" hidden="1">#REF!</definedName>
    <definedName name="IQRTESTD29" localSheetId="7" hidden="1">#REF!</definedName>
    <definedName name="IQRTESTD29" hidden="1">#REF!</definedName>
    <definedName name="IQRTESTD35" localSheetId="7" hidden="1">#REF!</definedName>
    <definedName name="IQRTESTD35" hidden="1">#REF!</definedName>
    <definedName name="IQRTESTD36" localSheetId="7" hidden="1">#REF!</definedName>
    <definedName name="IQRTESTD36" hidden="1">#REF!</definedName>
    <definedName name="IQRTESTD42" localSheetId="7" hidden="1">#REF!</definedName>
    <definedName name="IQRTESTD42" hidden="1">#REF!</definedName>
    <definedName name="IQRTESTD43" localSheetId="7" hidden="1">#REF!</definedName>
    <definedName name="IQRTESTD43" hidden="1">#REF!</definedName>
    <definedName name="IQRTESTD49" localSheetId="7" hidden="1">#REF!</definedName>
    <definedName name="IQRTESTD49" hidden="1">#REF!</definedName>
    <definedName name="IQRTESTD50" localSheetId="7" hidden="1">#REF!</definedName>
    <definedName name="IQRTESTD50" hidden="1">#REF!</definedName>
    <definedName name="IQRTESTD56" localSheetId="7" hidden="1">#REF!</definedName>
    <definedName name="IQRTESTD56" hidden="1">#REF!</definedName>
    <definedName name="IQRTESTD57" localSheetId="7" hidden="1">#REF!</definedName>
    <definedName name="IQRTESTD57" hidden="1">#REF!</definedName>
    <definedName name="IQRTESTD63" localSheetId="7" hidden="1">#REF!</definedName>
    <definedName name="IQRTESTD63" hidden="1">#REF!</definedName>
    <definedName name="IQRTESTD64" localSheetId="7" hidden="1">#REF!</definedName>
    <definedName name="IQRTESTD64" hidden="1">#REF!</definedName>
    <definedName name="IQRTESTD70" localSheetId="7" hidden="1">#REF!</definedName>
    <definedName name="IQRTESTD70" hidden="1">#REF!</definedName>
    <definedName name="IQRTESTD71" localSheetId="7" hidden="1">#REF!</definedName>
    <definedName name="IQRTESTD71" hidden="1">#REF!</definedName>
    <definedName name="IQRTESTD77" localSheetId="7" hidden="1">#REF!</definedName>
    <definedName name="IQRTESTD77" hidden="1">#REF!</definedName>
    <definedName name="IQRTESTD78" localSheetId="7" hidden="1">#REF!</definedName>
    <definedName name="IQRTESTD78" hidden="1">#REF!</definedName>
    <definedName name="IQRTESTD8" localSheetId="7" hidden="1">#REF!</definedName>
    <definedName name="IQRTESTD8" hidden="1">#REF!</definedName>
    <definedName name="IQRTESTD84" localSheetId="7" hidden="1">#REF!</definedName>
    <definedName name="IQRTESTD84" hidden="1">#REF!</definedName>
    <definedName name="IQRTESTD85" localSheetId="7" hidden="1">#REF!</definedName>
    <definedName name="IQRTESTD85" hidden="1">#REF!</definedName>
    <definedName name="IQRX10" hidden="1">"$X$11:$X$114"</definedName>
    <definedName name="Multiple_Values">INDIRECT([1]Multiples!$E$11)</definedName>
    <definedName name="SPWS_WBID">"5180E2D2-E5E8-46EE-ABB4-F02E3118D086"</definedName>
    <definedName name="TickerList" localSheetId="7">#REF!</definedName>
    <definedName name="TickerLi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1" l="1"/>
  <c r="I10" i="11"/>
  <c r="H10" i="11" s="1"/>
  <c r="G11" i="11"/>
  <c r="I11" i="11"/>
  <c r="H11" i="11" s="1"/>
  <c r="L7" i="15"/>
  <c r="O7" i="15"/>
  <c r="P7" i="15"/>
  <c r="Q7" i="15"/>
  <c r="H18" i="15" s="1"/>
  <c r="R7" i="15"/>
  <c r="S7" i="15"/>
  <c r="T7" i="15"/>
  <c r="T10" i="15"/>
  <c r="G25" i="15" s="1"/>
  <c r="L8" i="15"/>
  <c r="L10" i="15"/>
  <c r="S10" i="15"/>
  <c r="L11" i="15"/>
  <c r="D15" i="15"/>
  <c r="D16" i="15"/>
  <c r="D19" i="15"/>
  <c r="D20" i="15"/>
  <c r="E25" i="15"/>
  <c r="D26" i="15"/>
  <c r="H26" i="15" s="1"/>
  <c r="F26" i="15"/>
  <c r="D27" i="15"/>
  <c r="I27" i="15" s="1"/>
  <c r="G27" i="15"/>
  <c r="D28" i="15"/>
  <c r="J28" i="15" s="1"/>
  <c r="H28" i="15"/>
  <c r="J53" i="13"/>
  <c r="K53" i="13"/>
  <c r="D59" i="13"/>
  <c r="E59" i="13"/>
  <c r="F59" i="13"/>
  <c r="G59" i="13"/>
  <c r="D60" i="13"/>
  <c r="E60" i="13"/>
  <c r="F60" i="13"/>
  <c r="G60" i="13"/>
  <c r="D61" i="13"/>
  <c r="E61" i="13"/>
  <c r="F61" i="13"/>
  <c r="G61" i="13"/>
  <c r="D62" i="13"/>
  <c r="E62" i="13"/>
  <c r="F62" i="13"/>
  <c r="G62" i="13"/>
  <c r="D63" i="13"/>
  <c r="E63" i="13"/>
  <c r="F63" i="13"/>
  <c r="G63" i="13"/>
  <c r="D64" i="13"/>
  <c r="E64" i="13"/>
  <c r="F64" i="13"/>
  <c r="G64" i="13"/>
  <c r="D65" i="13"/>
  <c r="E65" i="13"/>
  <c r="F65" i="13"/>
  <c r="G65" i="13"/>
  <c r="D66" i="13"/>
  <c r="E66" i="13"/>
  <c r="F66" i="13"/>
  <c r="G66" i="13"/>
  <c r="D67" i="13"/>
  <c r="E67" i="13"/>
  <c r="F67" i="13"/>
  <c r="G67" i="13"/>
  <c r="D68" i="13"/>
  <c r="E68" i="13"/>
  <c r="F68" i="13"/>
  <c r="G68" i="13"/>
  <c r="D69" i="13"/>
  <c r="E69" i="13"/>
  <c r="F69" i="13"/>
  <c r="G69" i="13"/>
  <c r="D70" i="13"/>
  <c r="E70" i="13"/>
  <c r="F70" i="13"/>
  <c r="G70" i="13"/>
  <c r="D71" i="13"/>
  <c r="E71" i="13"/>
  <c r="F71" i="13"/>
  <c r="G71" i="13"/>
  <c r="D72" i="13"/>
  <c r="E72" i="13"/>
  <c r="F72" i="13"/>
  <c r="G72" i="13"/>
  <c r="D73" i="13"/>
  <c r="E73" i="13"/>
  <c r="F73" i="13"/>
  <c r="G73" i="13"/>
  <c r="D74" i="13"/>
  <c r="E74" i="13"/>
  <c r="F74" i="13"/>
  <c r="G74" i="13"/>
  <c r="D75" i="13"/>
  <c r="E75" i="13"/>
  <c r="F75" i="13"/>
  <c r="G75" i="13"/>
  <c r="D76" i="13"/>
  <c r="E76" i="13"/>
  <c r="F76" i="13"/>
  <c r="G76" i="13"/>
  <c r="D77" i="13"/>
  <c r="E77" i="13"/>
  <c r="F77" i="13"/>
  <c r="G77" i="13"/>
  <c r="D78" i="13"/>
  <c r="E78" i="13"/>
  <c r="F78" i="13"/>
  <c r="G78" i="13"/>
  <c r="D79" i="13"/>
  <c r="E79" i="13"/>
  <c r="F79" i="13"/>
  <c r="G79" i="13"/>
  <c r="D80" i="13"/>
  <c r="E80" i="13"/>
  <c r="F80" i="13"/>
  <c r="G80" i="13"/>
  <c r="D81" i="13"/>
  <c r="E81" i="13"/>
  <c r="F81" i="13"/>
  <c r="G81" i="13"/>
  <c r="D82" i="13"/>
  <c r="E82" i="13"/>
  <c r="F82" i="13"/>
  <c r="G82" i="13"/>
  <c r="D83" i="13"/>
  <c r="E83" i="13"/>
  <c r="F83" i="13"/>
  <c r="G83" i="13"/>
  <c r="D84" i="13"/>
  <c r="E84" i="13"/>
  <c r="F84" i="13"/>
  <c r="G84" i="13"/>
  <c r="D85" i="13"/>
  <c r="E85" i="13"/>
  <c r="F85" i="13"/>
  <c r="G85" i="13"/>
  <c r="D86" i="13"/>
  <c r="E86" i="13"/>
  <c r="F86" i="13"/>
  <c r="G86" i="13"/>
  <c r="D87" i="13"/>
  <c r="E87" i="13"/>
  <c r="F87" i="13"/>
  <c r="G87" i="13"/>
  <c r="D88" i="13"/>
  <c r="E88" i="13"/>
  <c r="F88" i="13"/>
  <c r="G88" i="13"/>
  <c r="D89" i="13"/>
  <c r="E89" i="13"/>
  <c r="F89" i="13"/>
  <c r="G89" i="13"/>
  <c r="D90" i="13"/>
  <c r="E90" i="13"/>
  <c r="F90" i="13"/>
  <c r="G90" i="13"/>
  <c r="D91" i="13"/>
  <c r="E91" i="13"/>
  <c r="F91" i="13"/>
  <c r="G91" i="13"/>
  <c r="D92" i="13"/>
  <c r="E92" i="13"/>
  <c r="F92" i="13"/>
  <c r="G92" i="13"/>
  <c r="D93" i="13"/>
  <c r="E93" i="13"/>
  <c r="F93" i="13"/>
  <c r="G93" i="13"/>
  <c r="D94" i="13"/>
  <c r="E94" i="13"/>
  <c r="F94" i="13"/>
  <c r="G94" i="13"/>
  <c r="D95" i="13"/>
  <c r="E95" i="13"/>
  <c r="F95" i="13"/>
  <c r="G95" i="13"/>
  <c r="D96" i="13"/>
  <c r="E96" i="13"/>
  <c r="F96" i="13"/>
  <c r="G96" i="13"/>
  <c r="D97" i="13"/>
  <c r="E97" i="13"/>
  <c r="F97" i="13"/>
  <c r="G97" i="13"/>
  <c r="D98" i="13"/>
  <c r="E98" i="13"/>
  <c r="F98" i="13"/>
  <c r="G98" i="13"/>
  <c r="D99" i="13"/>
  <c r="E99" i="13"/>
  <c r="F99" i="13"/>
  <c r="G99" i="13"/>
  <c r="D100" i="13"/>
  <c r="E100" i="13"/>
  <c r="F100" i="13"/>
  <c r="G100" i="13"/>
  <c r="D101" i="13"/>
  <c r="E101" i="13"/>
  <c r="F101" i="13"/>
  <c r="G101" i="13"/>
  <c r="D4" i="17"/>
  <c r="W4" i="17" s="1"/>
  <c r="E5" i="17"/>
  <c r="F5" i="17"/>
  <c r="G5" i="17"/>
  <c r="I5" i="17"/>
  <c r="J5" i="17"/>
  <c r="K5" i="17"/>
  <c r="M5" i="17"/>
  <c r="N5" i="17"/>
  <c r="O5" i="17"/>
  <c r="Q5" i="17"/>
  <c r="R5" i="17"/>
  <c r="S5" i="17"/>
  <c r="X5" i="17"/>
  <c r="Y5" i="17"/>
  <c r="Z5" i="17"/>
  <c r="AB5" i="17"/>
  <c r="AC5" i="17"/>
  <c r="AD5" i="17"/>
  <c r="AF5" i="17"/>
  <c r="AG5" i="17"/>
  <c r="AH5" i="17"/>
  <c r="AJ5" i="17"/>
  <c r="AK5" i="17"/>
  <c r="AL5" i="17"/>
  <c r="E10" i="10"/>
  <c r="O10" i="15" s="1"/>
  <c r="F10" i="10"/>
  <c r="E11" i="11" s="1"/>
  <c r="M11" i="11" s="1"/>
  <c r="G10" i="10"/>
  <c r="G11" i="10" s="1"/>
  <c r="H10" i="10"/>
  <c r="H11" i="10" s="1"/>
  <c r="I10" i="10"/>
  <c r="I16" i="10" s="1"/>
  <c r="J10" i="10"/>
  <c r="E11" i="10"/>
  <c r="F11" i="10"/>
  <c r="J11" i="10"/>
  <c r="D13" i="10"/>
  <c r="E15" i="10"/>
  <c r="E13" i="10"/>
  <c r="F15" i="10"/>
  <c r="F13" i="10" s="1"/>
  <c r="G15" i="10"/>
  <c r="G13" i="10"/>
  <c r="H15" i="10"/>
  <c r="H13" i="10" s="1"/>
  <c r="I15" i="10"/>
  <c r="I13" i="10"/>
  <c r="J15" i="10"/>
  <c r="J13" i="10" s="1"/>
  <c r="E16" i="10"/>
  <c r="F16" i="10"/>
  <c r="G16" i="10"/>
  <c r="J16" i="10"/>
  <c r="E21" i="10"/>
  <c r="E18" i="10" s="1"/>
  <c r="E19" i="10" s="1"/>
  <c r="F21" i="10"/>
  <c r="F18" i="10"/>
  <c r="G21" i="10"/>
  <c r="G18" i="10" s="1"/>
  <c r="G19" i="10" s="1"/>
  <c r="H21" i="10"/>
  <c r="H18" i="10"/>
  <c r="I21" i="10"/>
  <c r="I18" i="10" s="1"/>
  <c r="I19" i="10" s="1"/>
  <c r="J21" i="10"/>
  <c r="J18" i="10"/>
  <c r="J19" i="10" s="1"/>
  <c r="F19" i="10"/>
  <c r="H19" i="10"/>
  <c r="F22" i="10"/>
  <c r="G22" i="10"/>
  <c r="J22" i="10"/>
  <c r="G10" i="4"/>
  <c r="I10" i="4"/>
  <c r="H10" i="4" s="1"/>
  <c r="G11" i="4"/>
  <c r="I11" i="4"/>
  <c r="L12" i="4"/>
  <c r="J51" i="3"/>
  <c r="K51" i="3"/>
  <c r="D57" i="3"/>
  <c r="E57" i="3"/>
  <c r="F57" i="3"/>
  <c r="G57" i="3"/>
  <c r="D58" i="3"/>
  <c r="E58" i="3"/>
  <c r="F58" i="3"/>
  <c r="G58" i="3"/>
  <c r="D59" i="3"/>
  <c r="E59" i="3"/>
  <c r="F59" i="3"/>
  <c r="G59" i="3"/>
  <c r="D60" i="3"/>
  <c r="E60" i="3"/>
  <c r="F60" i="3"/>
  <c r="G60" i="3"/>
  <c r="D61" i="3"/>
  <c r="E61" i="3"/>
  <c r="F61" i="3"/>
  <c r="G61" i="3"/>
  <c r="D62" i="3"/>
  <c r="E62" i="3"/>
  <c r="F62" i="3"/>
  <c r="G62" i="3"/>
  <c r="D63" i="3"/>
  <c r="E63" i="3"/>
  <c r="F63" i="3"/>
  <c r="G63" i="3"/>
  <c r="D64" i="3"/>
  <c r="E64" i="3"/>
  <c r="F64" i="3"/>
  <c r="G64" i="3"/>
  <c r="D65" i="3"/>
  <c r="E65" i="3"/>
  <c r="F65" i="3"/>
  <c r="G65" i="3"/>
  <c r="D66" i="3"/>
  <c r="E66" i="3"/>
  <c r="F66" i="3"/>
  <c r="G66" i="3"/>
  <c r="D67" i="3"/>
  <c r="E67" i="3"/>
  <c r="F67" i="3"/>
  <c r="G67" i="3"/>
  <c r="D68" i="3"/>
  <c r="E68" i="3"/>
  <c r="F68" i="3"/>
  <c r="G68" i="3"/>
  <c r="D69" i="3"/>
  <c r="E69" i="3"/>
  <c r="F69" i="3"/>
  <c r="G69" i="3"/>
  <c r="D70" i="3"/>
  <c r="E70" i="3"/>
  <c r="F70" i="3"/>
  <c r="G70" i="3"/>
  <c r="D71" i="3"/>
  <c r="E71" i="3"/>
  <c r="F71" i="3"/>
  <c r="G71" i="3"/>
  <c r="D72" i="3"/>
  <c r="E72" i="3"/>
  <c r="F72" i="3"/>
  <c r="G72" i="3"/>
  <c r="D73" i="3"/>
  <c r="E73" i="3"/>
  <c r="F73" i="3"/>
  <c r="G73" i="3"/>
  <c r="D74" i="3"/>
  <c r="E74" i="3"/>
  <c r="F74" i="3"/>
  <c r="G74" i="3"/>
  <c r="D75" i="3"/>
  <c r="E75" i="3"/>
  <c r="F75" i="3"/>
  <c r="G75" i="3"/>
  <c r="D76" i="3"/>
  <c r="E76" i="3"/>
  <c r="F76" i="3"/>
  <c r="G76" i="3"/>
  <c r="D77" i="3"/>
  <c r="E77" i="3"/>
  <c r="F77" i="3"/>
  <c r="G77" i="3"/>
  <c r="D78" i="3"/>
  <c r="E78" i="3"/>
  <c r="F78" i="3"/>
  <c r="G78" i="3"/>
  <c r="D79" i="3"/>
  <c r="E79" i="3"/>
  <c r="F79" i="3"/>
  <c r="G79" i="3"/>
  <c r="D80" i="3"/>
  <c r="E80" i="3"/>
  <c r="F80" i="3"/>
  <c r="G80" i="3"/>
  <c r="D81" i="3"/>
  <c r="E81" i="3"/>
  <c r="F81" i="3"/>
  <c r="G81" i="3"/>
  <c r="D82" i="3"/>
  <c r="E82" i="3"/>
  <c r="F82" i="3"/>
  <c r="G82" i="3"/>
  <c r="D83" i="3"/>
  <c r="E83" i="3"/>
  <c r="F83" i="3"/>
  <c r="G83" i="3"/>
  <c r="D84" i="3"/>
  <c r="E84" i="3"/>
  <c r="F84" i="3"/>
  <c r="G84" i="3"/>
  <c r="D85" i="3"/>
  <c r="E85" i="3"/>
  <c r="F85" i="3"/>
  <c r="G85" i="3"/>
  <c r="D86" i="3"/>
  <c r="E86" i="3"/>
  <c r="F86" i="3"/>
  <c r="G86" i="3"/>
  <c r="D87" i="3"/>
  <c r="E87" i="3"/>
  <c r="F87" i="3"/>
  <c r="G87" i="3"/>
  <c r="D88" i="3"/>
  <c r="E88" i="3"/>
  <c r="F88" i="3"/>
  <c r="G88" i="3"/>
  <c r="D89" i="3"/>
  <c r="E89" i="3"/>
  <c r="F89" i="3"/>
  <c r="G89" i="3"/>
  <c r="D90" i="3"/>
  <c r="E90" i="3"/>
  <c r="F90" i="3"/>
  <c r="G90" i="3"/>
  <c r="D91" i="3"/>
  <c r="E91" i="3"/>
  <c r="F91" i="3"/>
  <c r="G91" i="3"/>
  <c r="D92" i="3"/>
  <c r="E92" i="3"/>
  <c r="F92" i="3"/>
  <c r="G92" i="3"/>
  <c r="D93" i="3"/>
  <c r="E93" i="3"/>
  <c r="F93" i="3"/>
  <c r="G93" i="3"/>
  <c r="D94" i="3"/>
  <c r="E94" i="3"/>
  <c r="F94" i="3"/>
  <c r="G94" i="3"/>
  <c r="D95" i="3"/>
  <c r="E95" i="3"/>
  <c r="F95" i="3"/>
  <c r="G95" i="3"/>
  <c r="E10" i="1"/>
  <c r="E15" i="1" s="1"/>
  <c r="F10" i="1"/>
  <c r="F15" i="1" s="1"/>
  <c r="G10" i="1"/>
  <c r="G15" i="1" s="1"/>
  <c r="H10" i="1"/>
  <c r="I10" i="1"/>
  <c r="J10" i="1"/>
  <c r="J11" i="1" s="1"/>
  <c r="G11" i="1"/>
  <c r="H11" i="1"/>
  <c r="I11" i="1"/>
  <c r="D13" i="1"/>
  <c r="E13" i="1"/>
  <c r="F13" i="1"/>
  <c r="G13" i="1"/>
  <c r="H13" i="1"/>
  <c r="H15" i="1" s="1"/>
  <c r="I13" i="1"/>
  <c r="I15" i="1" s="1"/>
  <c r="J13" i="1"/>
  <c r="J15" i="1"/>
  <c r="J16" i="1" s="1"/>
  <c r="E18" i="1"/>
  <c r="F18" i="1"/>
  <c r="F19" i="1" s="1"/>
  <c r="G18" i="1"/>
  <c r="G19" i="1" s="1"/>
  <c r="H18" i="1"/>
  <c r="I18" i="1"/>
  <c r="J18" i="1"/>
  <c r="H19" i="1"/>
  <c r="I19" i="1"/>
  <c r="J19" i="1"/>
  <c r="J21" i="1"/>
  <c r="J22" i="1" s="1"/>
  <c r="G16" i="1" l="1"/>
  <c r="G21" i="1"/>
  <c r="G22" i="1" s="1"/>
  <c r="F16" i="1"/>
  <c r="F21" i="1"/>
  <c r="F22" i="1" s="1"/>
  <c r="E21" i="1"/>
  <c r="E22" i="1" s="1"/>
  <c r="E16" i="1"/>
  <c r="M11" i="4"/>
  <c r="K11" i="4"/>
  <c r="I16" i="1"/>
  <c r="I21" i="1"/>
  <c r="I22" i="1" s="1"/>
  <c r="K11" i="11"/>
  <c r="L11" i="11" s="1"/>
  <c r="H21" i="1"/>
  <c r="H22" i="1" s="1"/>
  <c r="H16" i="1"/>
  <c r="H11" i="4"/>
  <c r="I28" i="15"/>
  <c r="H27" i="15"/>
  <c r="G26" i="15"/>
  <c r="F25" i="15"/>
  <c r="H8" i="15"/>
  <c r="M10" i="11"/>
  <c r="F11" i="1"/>
  <c r="E10" i="4"/>
  <c r="E12" i="4" s="1"/>
  <c r="I22" i="10"/>
  <c r="G28" i="15"/>
  <c r="F27" i="15"/>
  <c r="E26" i="15"/>
  <c r="R10" i="15"/>
  <c r="S11" i="15" s="1"/>
  <c r="E11" i="4"/>
  <c r="H22" i="10"/>
  <c r="H16" i="10"/>
  <c r="F28" i="15"/>
  <c r="E27" i="15"/>
  <c r="T11" i="15"/>
  <c r="Q10" i="15"/>
  <c r="Q11" i="15" s="1"/>
  <c r="E11" i="1"/>
  <c r="E28" i="15"/>
  <c r="J25" i="15"/>
  <c r="P10" i="15"/>
  <c r="P11" i="15" s="1"/>
  <c r="I11" i="10"/>
  <c r="J26" i="15"/>
  <c r="I25" i="15"/>
  <c r="E10" i="11"/>
  <c r="E19" i="1"/>
  <c r="E22" i="10"/>
  <c r="D29" i="15"/>
  <c r="J27" i="15"/>
  <c r="I26" i="15"/>
  <c r="H25" i="15"/>
  <c r="K10" i="4" l="1"/>
  <c r="L11" i="4"/>
  <c r="E29" i="15"/>
  <c r="F29" i="15"/>
  <c r="G29" i="15"/>
  <c r="H29" i="15"/>
  <c r="I29" i="15"/>
  <c r="J29" i="15"/>
  <c r="E12" i="11"/>
  <c r="K10" i="11"/>
  <c r="L10" i="11" s="1"/>
  <c r="G12" i="4"/>
  <c r="I12" i="4"/>
  <c r="H12" i="4" s="1"/>
  <c r="M10" i="4"/>
  <c r="H16" i="15"/>
  <c r="H15" i="15"/>
  <c r="R11" i="15"/>
  <c r="K12" i="11" l="1"/>
  <c r="G12" i="11" s="1"/>
  <c r="H20" i="15"/>
  <c r="M12" i="11"/>
  <c r="H19" i="15"/>
  <c r="L10" i="4"/>
  <c r="L12" i="11" l="1"/>
  <c r="I12" i="11"/>
  <c r="H12" i="11" s="1"/>
</calcChain>
</file>

<file path=xl/sharedStrings.xml><?xml version="1.0" encoding="utf-8"?>
<sst xmlns="http://schemas.openxmlformats.org/spreadsheetml/2006/main" count="794" uniqueCount="473">
  <si>
    <t>AMBS</t>
  </si>
  <si>
    <t>Valuation Workshop</t>
  </si>
  <si>
    <t>Profit &amp; loss</t>
  </si>
  <si>
    <t>y/e 31 December</t>
  </si>
  <si>
    <t>FY16</t>
  </si>
  <si>
    <t>FY17</t>
  </si>
  <si>
    <t>FY18</t>
  </si>
  <si>
    <t>FY19</t>
  </si>
  <si>
    <t>FY20</t>
  </si>
  <si>
    <t>FY21</t>
  </si>
  <si>
    <t>£'m</t>
  </si>
  <si>
    <t>Actual</t>
  </si>
  <si>
    <t>Budget</t>
  </si>
  <si>
    <t>Forecast</t>
  </si>
  <si>
    <t>Revenue</t>
  </si>
  <si>
    <t>% growth</t>
  </si>
  <si>
    <t>Gross profit</t>
  </si>
  <si>
    <t>Gross margin</t>
  </si>
  <si>
    <t>Total overheads</t>
  </si>
  <si>
    <t>as a % of revenue</t>
  </si>
  <si>
    <t>Mobica</t>
  </si>
  <si>
    <t>Date</t>
  </si>
  <si>
    <t>Bidder</t>
  </si>
  <si>
    <t>Target</t>
  </si>
  <si>
    <t>Country</t>
  </si>
  <si>
    <t>Target description</t>
  </si>
  <si>
    <t>EV 
(£'m)</t>
  </si>
  <si>
    <t>EV / 
Sales</t>
  </si>
  <si>
    <t>EV / 
EBITDA</t>
  </si>
  <si>
    <t>Assystem Technologies</t>
  </si>
  <si>
    <t>SQS Software</t>
  </si>
  <si>
    <t>Germany</t>
  </si>
  <si>
    <t>Software testing and quality management company</t>
  </si>
  <si>
    <t>Montagu Private Equity</t>
  </si>
  <si>
    <t>Servelec Group</t>
  </si>
  <si>
    <t>UK</t>
  </si>
  <si>
    <t>Engaged in providing software, hardware and services to a broad range of sectors, primarily in the UK</t>
  </si>
  <si>
    <t>Orange</t>
  </si>
  <si>
    <t>Business &amp; Decisions</t>
  </si>
  <si>
    <t>France</t>
  </si>
  <si>
    <t>Provider of consulting and systems integration services worldwide</t>
  </si>
  <si>
    <t>Tieto</t>
  </si>
  <si>
    <t>Avega Group</t>
  </si>
  <si>
    <t>Sweden</t>
  </si>
  <si>
    <t>Computer services and consultancy company</t>
  </si>
  <si>
    <t>CyrusOne</t>
  </si>
  <si>
    <t>GDS Holdings</t>
  </si>
  <si>
    <t>China</t>
  </si>
  <si>
    <t>Provides IT outsourcing services for banks, securities, insurance, energy, manufacturing and logistics clients</t>
  </si>
  <si>
    <t>Office Depot</t>
  </si>
  <si>
    <t>CompuCom Systems</t>
  </si>
  <si>
    <t>USA</t>
  </si>
  <si>
    <t>Engaged in providing information technology consulting, integration and outsourcing services</t>
  </si>
  <si>
    <t>n/d</t>
  </si>
  <si>
    <t>CGI Group</t>
  </si>
  <si>
    <t>Affecto</t>
  </si>
  <si>
    <t>Finland</t>
  </si>
  <si>
    <t>Provider of IT solutions such as analytics as a service</t>
  </si>
  <si>
    <t>MCI Capital</t>
  </si>
  <si>
    <t>ATM SA</t>
  </si>
  <si>
    <t>Poland</t>
  </si>
  <si>
    <t>Engaged in the provision of information technology and communication technology services</t>
  </si>
  <si>
    <t>Partners Group</t>
  </si>
  <si>
    <t>Civica Group</t>
  </si>
  <si>
    <t>Provider of software applications, cloud services and IT-enhanced outsourcing solutions</t>
  </si>
  <si>
    <t>Sopra Steria</t>
  </si>
  <si>
    <t>Kentor IT</t>
  </si>
  <si>
    <t>Engaged in providing IT consulting, systems integration and application maintenance services</t>
  </si>
  <si>
    <t>HgCapital</t>
  </si>
  <si>
    <t>Visma</t>
  </si>
  <si>
    <t>Norway</t>
  </si>
  <si>
    <t>Provides business software, retail IT solutions and IT related development and consultancy</t>
  </si>
  <si>
    <t>ASG Group</t>
  </si>
  <si>
    <t>SMS Management &amp; Technology</t>
  </si>
  <si>
    <t>Australia</t>
  </si>
  <si>
    <t>Consulting, technology and integration related services</t>
  </si>
  <si>
    <t>Accenture</t>
  </si>
  <si>
    <t>SinnerSchrader</t>
  </si>
  <si>
    <t>Engaged in design and development of digital products and services</t>
  </si>
  <si>
    <t>Siemens</t>
  </si>
  <si>
    <t>Mentor Graphics</t>
  </si>
  <si>
    <t>Provider of software and hardware design solutions for the development of electronic products</t>
  </si>
  <si>
    <t>Cognizant</t>
  </si>
  <si>
    <t>Frontica Business Solutions</t>
  </si>
  <si>
    <t>Provider of IT outsourcing and business process outsourcing services</t>
  </si>
  <si>
    <t>OCTO Technology</t>
  </si>
  <si>
    <t>Engaged in providing IT consultancy specializing in digital transformation and software development</t>
  </si>
  <si>
    <t>Blackstone</t>
  </si>
  <si>
    <t>Mphasis</t>
  </si>
  <si>
    <t>India</t>
  </si>
  <si>
    <t>Provides application development and maintenance, infrastructure outsourcing services, BPO services</t>
  </si>
  <si>
    <t>NPM Capital</t>
  </si>
  <si>
    <t>Conclusion</t>
  </si>
  <si>
    <t>Netherlands</t>
  </si>
  <si>
    <t>Engaged in providing IT services for both IT infrastructure and IT applications</t>
  </si>
  <si>
    <t>Castle Street</t>
  </si>
  <si>
    <t>Selection Services</t>
  </si>
  <si>
    <t>Engaged in providing IT services</t>
  </si>
  <si>
    <t>Wipro</t>
  </si>
  <si>
    <t>Cellent</t>
  </si>
  <si>
    <t>Provider of IT consulting and system integration services</t>
  </si>
  <si>
    <t>DXC Technology</t>
  </si>
  <si>
    <t>UXC</t>
  </si>
  <si>
    <t>Provider of business services and solutions in the areas of information, communication, and technology</t>
  </si>
  <si>
    <t>Carlyle</t>
  </si>
  <si>
    <t>PA Consulting</t>
  </si>
  <si>
    <t>Provider of management and IT consulting, technology, and innovation services</t>
  </si>
  <si>
    <t>Inflexion</t>
  </si>
  <si>
    <t>Software development and integration services company</t>
  </si>
  <si>
    <t>Asseco Poland</t>
  </si>
  <si>
    <t>Infovide Matrix</t>
  </si>
  <si>
    <t>Engaged in developing software and providing IT consulting services</t>
  </si>
  <si>
    <t>Cap Gemini</t>
  </si>
  <si>
    <t>iGate</t>
  </si>
  <si>
    <t>Provider of IT and business process outsourcing services</t>
  </si>
  <si>
    <t>Solteq</t>
  </si>
  <si>
    <t>Descom</t>
  </si>
  <si>
    <t>Provider of application development and consulting services for IBM software</t>
  </si>
  <si>
    <t>Harman</t>
  </si>
  <si>
    <t>Symphony Teleca</t>
  </si>
  <si>
    <t>IT Services business which develops, deploys, and manages software and software-enabled products</t>
  </si>
  <si>
    <t>Capita</t>
  </si>
  <si>
    <t>Southwestern Business Process Services</t>
  </si>
  <si>
    <t>Ireland</t>
  </si>
  <si>
    <t>Engaged in front and back-office processing services for the Government and the private sector</t>
  </si>
  <si>
    <t>Atos</t>
  </si>
  <si>
    <t>Cambridge Technology Partners</t>
  </si>
  <si>
    <t>Switzerland</t>
  </si>
  <si>
    <t>Engaged in providing information technology consulting services</t>
  </si>
  <si>
    <t>Bull SAS</t>
  </si>
  <si>
    <t xml:space="preserve">Cybersecurity and cloud software and services </t>
  </si>
  <si>
    <t>Groupe Steria</t>
  </si>
  <si>
    <t>Provides network systems integration, consulting, outsourcing and processes services</t>
  </si>
  <si>
    <t>Perficient</t>
  </si>
  <si>
    <t>CoreMatrix Systems</t>
  </si>
  <si>
    <t>Provides cloud computing consulting, systems integration, custom application development and support services</t>
  </si>
  <si>
    <t>ACI Worldwide</t>
  </si>
  <si>
    <t>Official Payments</t>
  </si>
  <si>
    <t>Engaged in electronic payment processing and other transaction processing services</t>
  </si>
  <si>
    <t>Baring Private Equity</t>
  </si>
  <si>
    <t>Hexaware Technologies</t>
  </si>
  <si>
    <t>Provider of IT and process outsourcing services</t>
  </si>
  <si>
    <t>Thoma Bravo</t>
  </si>
  <si>
    <t>Keynote Systems</t>
  </si>
  <si>
    <t>Provider of e-business performance management service</t>
  </si>
  <si>
    <t>Fjordnet</t>
  </si>
  <si>
    <t>Engaged in providing digital service design consulting services</t>
  </si>
  <si>
    <t>Oracle</t>
  </si>
  <si>
    <t>Acme Packet</t>
  </si>
  <si>
    <t>Provides network solutions that enable the delivery of voice, video, data, and unified communications services and applications across IP networks</t>
  </si>
  <si>
    <t>nmf</t>
  </si>
  <si>
    <t>Online Resources</t>
  </si>
  <si>
    <t>Provider of online banking and full-service bill pay solutions to financial institution, biller, card issuer and creditor clients</t>
  </si>
  <si>
    <t>Siris Capital</t>
  </si>
  <si>
    <t>TNS, Inc.</t>
  </si>
  <si>
    <t>Provides networking, managed connectivity, data communications, and value added services</t>
  </si>
  <si>
    <t>Motorola</t>
  </si>
  <si>
    <t xml:space="preserve">Psion </t>
  </si>
  <si>
    <t>Provider of enterprise mobile computing solutions, integration services and product support &amp; maintenance</t>
  </si>
  <si>
    <t>Logica</t>
  </si>
  <si>
    <t>Provider of management and IT consultancy, systems development and integration and BPO solutions</t>
  </si>
  <si>
    <t>Average</t>
  </si>
  <si>
    <t>Comparable transactions - All relevant deals with disclosed metrics: 2012 - 2017</t>
  </si>
  <si>
    <t>Chart Data</t>
  </si>
  <si>
    <t>Assystems / SQS</t>
  </si>
  <si>
    <t>Montagu / Servelec</t>
  </si>
  <si>
    <t>CGI / Affecto</t>
  </si>
  <si>
    <t>MCI / ATM</t>
  </si>
  <si>
    <t>Partners / Civica</t>
  </si>
  <si>
    <t>Sopra / Kentor</t>
  </si>
  <si>
    <t>ASG / SMS</t>
  </si>
  <si>
    <t>NPM / Conclusion</t>
  </si>
  <si>
    <t>Orange / B&amp;D</t>
  </si>
  <si>
    <t>Tieto / Avega</t>
  </si>
  <si>
    <t>CyrusOne / GDS</t>
  </si>
  <si>
    <t>Office Depot / CompuCom</t>
  </si>
  <si>
    <t>HgCapital / Visma</t>
  </si>
  <si>
    <t>Accenture / Sinner</t>
  </si>
  <si>
    <t>Siemens / Mentor</t>
  </si>
  <si>
    <t>Cognizant / Frontica</t>
  </si>
  <si>
    <t>Accenture / OCTO</t>
  </si>
  <si>
    <t>Blackstone / Mphasis</t>
  </si>
  <si>
    <t>Castle / Selection</t>
  </si>
  <si>
    <t>Wipro / Cellent</t>
  </si>
  <si>
    <t>DXC / UXC</t>
  </si>
  <si>
    <t>Carlyle / PA</t>
  </si>
  <si>
    <t>Inflexion / Mobica</t>
  </si>
  <si>
    <t>Asseco / Infovide</t>
  </si>
  <si>
    <t>Capgemini / iGate</t>
  </si>
  <si>
    <t>Solteq / Descom</t>
  </si>
  <si>
    <t>Harman / Symphony</t>
  </si>
  <si>
    <t>Capita / Southwestern</t>
  </si>
  <si>
    <t>Atos / CTP</t>
  </si>
  <si>
    <t>Atos / Bull</t>
  </si>
  <si>
    <t>Sopra / Steria</t>
  </si>
  <si>
    <t>Perficient / CoreMatrix</t>
  </si>
  <si>
    <t>ACI / Official Payments</t>
  </si>
  <si>
    <t>Baring PE / Hexaware</t>
  </si>
  <si>
    <t>Thoma B / Keynote</t>
  </si>
  <si>
    <t>Accenture / Fjord</t>
  </si>
  <si>
    <t>Oracle / Acme</t>
  </si>
  <si>
    <t>ACI / Online Resources</t>
  </si>
  <si>
    <t>Siris Capital / SNS</t>
  </si>
  <si>
    <t>Football field</t>
  </si>
  <si>
    <t>Listed peers</t>
  </si>
  <si>
    <t>Comparable transactions</t>
  </si>
  <si>
    <t>Investor returns</t>
  </si>
  <si>
    <t>Low</t>
  </si>
  <si>
    <t>Var.</t>
  </si>
  <si>
    <t>High</t>
  </si>
  <si>
    <t>Metric</t>
  </si>
  <si>
    <t>EV / Revenue</t>
  </si>
  <si>
    <t>Enterprise Value (£'m)</t>
  </si>
  <si>
    <t>EBITDA</t>
  </si>
  <si>
    <t>EBITDA margin</t>
  </si>
  <si>
    <t>FY22</t>
  </si>
  <si>
    <t>FY23</t>
  </si>
  <si>
    <t xml:space="preserve"> n.a. </t>
  </si>
  <si>
    <t xml:space="preserve">AB Dynamics </t>
  </si>
  <si>
    <t>Kangaloosh Limited</t>
  </si>
  <si>
    <t>Developer of driving simulation software</t>
  </si>
  <si>
    <t xml:space="preserve">Extreme Networks </t>
  </si>
  <si>
    <t xml:space="preserve">Aerohive Networks </t>
  </si>
  <si>
    <t>Designs and develops cloud networking and enterprise Wi-Fi solutions</t>
  </si>
  <si>
    <t xml:space="preserve">Blue Prism </t>
  </si>
  <si>
    <t>Thoughtonomy</t>
  </si>
  <si>
    <t>Developer of a SaaS based RPA platform designed to automate the execution of business processes by human workers</t>
  </si>
  <si>
    <t xml:space="preserve">CGI Group </t>
  </si>
  <si>
    <t>SCISYS</t>
  </si>
  <si>
    <t>Developer of information and communications technology services, e-business and advanced technology solutions</t>
  </si>
  <si>
    <t>15.2x</t>
  </si>
  <si>
    <t xml:space="preserve">Salesforce </t>
  </si>
  <si>
    <t xml:space="preserve">Tableau Software </t>
  </si>
  <si>
    <t>Develops and sells software that enables customers to visualize and analyze data through a single, easy-to-use platform</t>
  </si>
  <si>
    <t xml:space="preserve">Ideagen </t>
  </si>
  <si>
    <t>Redland Solutions</t>
  </si>
  <si>
    <t xml:space="preserve">Provider of regulatory compliance software solutions </t>
  </si>
  <si>
    <t xml:space="preserve">Wipro </t>
  </si>
  <si>
    <t>International TechneGroup</t>
  </si>
  <si>
    <t>Developer of commercial CAD software</t>
  </si>
  <si>
    <t>Quisitive Technology</t>
  </si>
  <si>
    <t>Corporate Renaissance</t>
  </si>
  <si>
    <t>Provides solutions and services for business management and performance</t>
  </si>
  <si>
    <t>6.5x</t>
  </si>
  <si>
    <t>ChapsVision</t>
  </si>
  <si>
    <t>Coheris</t>
  </si>
  <si>
    <t>Provides customer relationship management (CRM), customer insight, and analytics solutions in France and internationally</t>
  </si>
  <si>
    <t>7.7x</t>
  </si>
  <si>
    <t xml:space="preserve">Enghouse </t>
  </si>
  <si>
    <t>Vidyo</t>
  </si>
  <si>
    <t>Designs, develops, and delivers high definition video conferencing portfolio for universal visual communication</t>
  </si>
  <si>
    <t>n.a.</t>
  </si>
  <si>
    <t>E2open</t>
  </si>
  <si>
    <t>Amber Road</t>
  </si>
  <si>
    <t>Provider of cloud-based global trade management solutions</t>
  </si>
  <si>
    <t>Hill-Rom Holdings</t>
  </si>
  <si>
    <t>Voalte</t>
  </si>
  <si>
    <t>Developer of hospital point-of-care communications software technology designed to answer any type of healthcare communication</t>
  </si>
  <si>
    <t xml:space="preserve">Progress Software </t>
  </si>
  <si>
    <t>Ipswitch</t>
  </si>
  <si>
    <t xml:space="preserve">Provider of secure data file transfer and network management software solutions </t>
  </si>
  <si>
    <t>SGSG Science&amp;Technology</t>
  </si>
  <si>
    <t xml:space="preserve">Jiangxi Samton </t>
  </si>
  <si>
    <t>Offers enterprise platform as a service(PaaS) solutions for communications services and applications</t>
  </si>
  <si>
    <t>44.1x</t>
  </si>
  <si>
    <t>Corcentric</t>
  </si>
  <si>
    <t xml:space="preserve">Determine </t>
  </si>
  <si>
    <t>Provider of SaaS Source-to-Pay and enterprise contract lifecycle management solutions</t>
  </si>
  <si>
    <t xml:space="preserve">Curtiss-Wright Corporation </t>
  </si>
  <si>
    <t>Tactical Comms.</t>
  </si>
  <si>
    <t>Provides tactical data link software solutions for the military community</t>
  </si>
  <si>
    <t xml:space="preserve">I.D. Systems </t>
  </si>
  <si>
    <t xml:space="preserve">Pointer Telocation </t>
  </si>
  <si>
    <t>Provider of command and control technologies for mobile resource management in the automotive and insurance industries</t>
  </si>
  <si>
    <t>12.4x</t>
  </si>
  <si>
    <t>QlikTech International</t>
  </si>
  <si>
    <t xml:space="preserve">Attunity </t>
  </si>
  <si>
    <t>Develops, markets, sells, and supports data integration and Big Data management software solutions worldwide</t>
  </si>
  <si>
    <t xml:space="preserve"> n.m </t>
  </si>
  <si>
    <t>11.5x</t>
  </si>
  <si>
    <t>Kofax Limited</t>
  </si>
  <si>
    <t xml:space="preserve">Top Image Systems </t>
  </si>
  <si>
    <t>Develops and markets automated data capture solutions for managing and validating content gathered from customers</t>
  </si>
  <si>
    <t>Tyler Technologies</t>
  </si>
  <si>
    <t xml:space="preserve">MicroPact </t>
  </si>
  <si>
    <t>Provides case management and business process management software solutions</t>
  </si>
  <si>
    <t>Vista Equity Partners</t>
  </si>
  <si>
    <t>MINDBODY</t>
  </si>
  <si>
    <t>Operates a cloud-based business management software and payments platform for SMEs in the wellness services industry</t>
  </si>
  <si>
    <t>CVC</t>
  </si>
  <si>
    <t xml:space="preserve">ConvergeOne </t>
  </si>
  <si>
    <t>Offers unified communications solutions including omnichannel call centre management software</t>
  </si>
  <si>
    <t>Twilio</t>
  </si>
  <si>
    <t>SendGrid</t>
  </si>
  <si>
    <t>Provider of cloud-based platform which helps developers and marketers to reach their customers using email</t>
  </si>
  <si>
    <t xml:space="preserve">Vonage </t>
  </si>
  <si>
    <t xml:space="preserve">NewVoiceMedia </t>
  </si>
  <si>
    <t>Develops and delivers cloud contact centre solutions for sales and services</t>
  </si>
  <si>
    <t xml:space="preserve">Sangoma Technologies </t>
  </si>
  <si>
    <t>Digium</t>
  </si>
  <si>
    <t>Develops open-source communications software and unified communications solutions for SMEs</t>
  </si>
  <si>
    <t>Amadeus Americas</t>
  </si>
  <si>
    <t>TravelClick</t>
  </si>
  <si>
    <t>Provides cloud-based software solutions for hoteliers worldwide</t>
  </si>
  <si>
    <t>17.7x</t>
  </si>
  <si>
    <t>ABRY Partners</t>
  </si>
  <si>
    <t>Link Mobility Group</t>
  </si>
  <si>
    <t>Provides B2C mobile messaging services and mobile solutions</t>
  </si>
  <si>
    <t>23.2x</t>
  </si>
  <si>
    <t>Pareteum</t>
  </si>
  <si>
    <t>Artillium</t>
  </si>
  <si>
    <t xml:space="preserve">Provider of innovative telecommunication software </t>
  </si>
  <si>
    <t>CapGemini</t>
  </si>
  <si>
    <t>LiquidHub</t>
  </si>
  <si>
    <t>Customer engagement company that improves CX and drives growth</t>
  </si>
  <si>
    <t xml:space="preserve">CLX Communications </t>
  </si>
  <si>
    <t xml:space="preserve">Vehicle Agency </t>
  </si>
  <si>
    <t>Owns and operates a video messaging platform that offers digital advertising services</t>
  </si>
  <si>
    <t>13.0x</t>
  </si>
  <si>
    <t xml:space="preserve">Zix Corporation </t>
  </si>
  <si>
    <t>Erado</t>
  </si>
  <si>
    <t>Offers online archiving, supervision, security, and messaging services</t>
  </si>
  <si>
    <t xml:space="preserve">SCG Digital </t>
  </si>
  <si>
    <t>RMG Networks</t>
  </si>
  <si>
    <t>Provides enterprise-class digital signage solutions</t>
  </si>
  <si>
    <t xml:space="preserve">Oracle </t>
  </si>
  <si>
    <t>Aconex</t>
  </si>
  <si>
    <t>Provider of online collaboration and document management software services for the construction and engineering industries</t>
  </si>
  <si>
    <t>Salesforce</t>
  </si>
  <si>
    <t>MuleSoft</t>
  </si>
  <si>
    <t xml:space="preserve">Provides Anypoint Platform that allows customers to connect their applications, data, and devices </t>
  </si>
  <si>
    <t xml:space="preserve">Virtusa Corporation </t>
  </si>
  <si>
    <t xml:space="preserve">eTouch Systems </t>
  </si>
  <si>
    <t>Provides enterprise class solution and services to tech companies</t>
  </si>
  <si>
    <t>9.1x</t>
  </si>
  <si>
    <t xml:space="preserve">Enea </t>
  </si>
  <si>
    <t>Openwave Mobility</t>
  </si>
  <si>
    <t>Provides video optimization and data plan management solutions for the mobile telecommunications industry</t>
  </si>
  <si>
    <t>GFI Informatique</t>
  </si>
  <si>
    <t>RealDolmen</t>
  </si>
  <si>
    <t>Specialises in the development, publishing and integration of software solutions</t>
  </si>
  <si>
    <t>10.4x</t>
  </si>
  <si>
    <t xml:space="preserve">Laserline </t>
  </si>
  <si>
    <t xml:space="preserve">TXT e-solutions </t>
  </si>
  <si>
    <t>Provides software products and solutions in Italy and internationally</t>
  </si>
  <si>
    <t xml:space="preserve">Everbridge </t>
  </si>
  <si>
    <t xml:space="preserve">Unified Messaging </t>
  </si>
  <si>
    <t>Provides notification and warning systems to the public and private sector in Norway and internationally</t>
  </si>
  <si>
    <t xml:space="preserve">Visa </t>
  </si>
  <si>
    <t xml:space="preserve">Fraedom </t>
  </si>
  <si>
    <t>Develops travel and expense management solutions</t>
  </si>
  <si>
    <t xml:space="preserve">Hanover Investors </t>
  </si>
  <si>
    <t xml:space="preserve">Escher Group </t>
  </si>
  <si>
    <t>Provides distributed messaging and data management solutions and services</t>
  </si>
  <si>
    <t>Indra Sistemas</t>
  </si>
  <si>
    <t>Paradigma</t>
  </si>
  <si>
    <t>Code and create software applications of big data, Internet, and mobiles for the Spanish corporations</t>
  </si>
  <si>
    <t>NEC Corporation</t>
  </si>
  <si>
    <t>Northgate Public</t>
  </si>
  <si>
    <t>Provides software and outsourcing services worldwide</t>
  </si>
  <si>
    <t>Enghouse</t>
  </si>
  <si>
    <t>NICE</t>
  </si>
  <si>
    <t>Canada</t>
  </si>
  <si>
    <t>Israel</t>
  </si>
  <si>
    <t>Belgium</t>
  </si>
  <si>
    <t>Italy</t>
  </si>
  <si>
    <t>Spain</t>
  </si>
  <si>
    <t>Comparable transactions - All relevant deals with disclosed metrics since Jan-2018</t>
  </si>
  <si>
    <t>AB Dynamics / Kangaloosh</t>
  </si>
  <si>
    <t>Extreme Networks / Aerohive</t>
  </si>
  <si>
    <t>Blue Prism / Thoughtonomy</t>
  </si>
  <si>
    <t>CGI / SCISYS</t>
  </si>
  <si>
    <t>Salesforce / Tableau</t>
  </si>
  <si>
    <t>Ideagen / Redland</t>
  </si>
  <si>
    <t>Wipro / TechneGroup</t>
  </si>
  <si>
    <t>Quisitive / Corp Renaissance</t>
  </si>
  <si>
    <t>Chaps / Coheris</t>
  </si>
  <si>
    <t>Enghouse / Vidyo</t>
  </si>
  <si>
    <t>E2open / Amber Road</t>
  </si>
  <si>
    <t>Hill-Rom / Voalte</t>
  </si>
  <si>
    <t>Progress / Ipswitch</t>
  </si>
  <si>
    <t>SGSG / Jiangxi Samton</t>
  </si>
  <si>
    <t>Corcentric / Determine</t>
  </si>
  <si>
    <t>Curtiss-Wright / Tactical Comms</t>
  </si>
  <si>
    <t>IS Systems / Pointer</t>
  </si>
  <si>
    <t>QlikTech / Attunity</t>
  </si>
  <si>
    <t>Kofax / Top Image</t>
  </si>
  <si>
    <t>Tyler / MicroPact</t>
  </si>
  <si>
    <t>Vista / MINDBODY</t>
  </si>
  <si>
    <t>CVC / ConvergeOne</t>
  </si>
  <si>
    <t>Twilio / SendGrid</t>
  </si>
  <si>
    <t>Vonage / NewVoiceMedia</t>
  </si>
  <si>
    <t>Sangoma / Digium</t>
  </si>
  <si>
    <t>Amadeus / TravelClick</t>
  </si>
  <si>
    <t>ABRY / Link Mobility</t>
  </si>
  <si>
    <t>CapGemini / LiquidHub</t>
  </si>
  <si>
    <t>CLX / Vehicle Agency</t>
  </si>
  <si>
    <t>Zix / Erado</t>
  </si>
  <si>
    <t>SCG / RMG</t>
  </si>
  <si>
    <t>Oracle / Aconex</t>
  </si>
  <si>
    <t>Salesforce / MuleSoft</t>
  </si>
  <si>
    <t>Virtusa / eTouch</t>
  </si>
  <si>
    <t>Enea / Openwave</t>
  </si>
  <si>
    <t>GFI / RealDolmen</t>
  </si>
  <si>
    <t>Laserline / TXT</t>
  </si>
  <si>
    <t>Everbridge / Unified Messaging</t>
  </si>
  <si>
    <t>Visa / Fraedom</t>
  </si>
  <si>
    <t>Hanover / Escher</t>
  </si>
  <si>
    <t>Indra / Paradigma</t>
  </si>
  <si>
    <t>NEC / Northgate</t>
  </si>
  <si>
    <t>Financial investor returns</t>
  </si>
  <si>
    <t>Exit multiple</t>
  </si>
  <si>
    <t>Target return</t>
  </si>
  <si>
    <t xml:space="preserve"> - Min</t>
  </si>
  <si>
    <t xml:space="preserve"> - Max</t>
  </si>
  <si>
    <t>Entry valuation</t>
  </si>
  <si>
    <t>Implied Revenue multiple</t>
  </si>
  <si>
    <t>Exit valuation</t>
  </si>
  <si>
    <t>Forecast revenue</t>
  </si>
  <si>
    <t xml:space="preserve"> - Exit in 2023</t>
  </si>
  <si>
    <t>Outputs - Valuation Metrics</t>
  </si>
  <si>
    <t>Outputs - Operating Metrics</t>
  </si>
  <si>
    <t>Company name</t>
  </si>
  <si>
    <t>IT Consultancy</t>
  </si>
  <si>
    <t>CACI</t>
  </si>
  <si>
    <t>Capgemini</t>
  </si>
  <si>
    <t>CGI</t>
  </si>
  <si>
    <t>EPAM</t>
  </si>
  <si>
    <t>Fujitsu</t>
  </si>
  <si>
    <t>HCL</t>
  </si>
  <si>
    <t>IBM</t>
  </si>
  <si>
    <t>Infosys</t>
  </si>
  <si>
    <t>Luxoft</t>
  </si>
  <si>
    <t>NTT Data</t>
  </si>
  <si>
    <t>Tata</t>
  </si>
  <si>
    <t>Mean</t>
  </si>
  <si>
    <t>Median</t>
  </si>
  <si>
    <t>All checks are OK</t>
  </si>
  <si>
    <t>Share price</t>
  </si>
  <si>
    <t>Market cap</t>
  </si>
  <si>
    <t>Enterprise value</t>
  </si>
  <si>
    <t>EV / EBITDA</t>
  </si>
  <si>
    <t>P/E</t>
  </si>
  <si>
    <t>Revenue growth</t>
  </si>
  <si>
    <t>EBITDA growth</t>
  </si>
  <si>
    <t>17 / 18</t>
  </si>
  <si>
    <t>18 / 19</t>
  </si>
  <si>
    <t>17 - 19 CAGR</t>
  </si>
  <si>
    <t>GBP</t>
  </si>
  <si>
    <t>GBP'm</t>
  </si>
  <si>
    <t>Communications</t>
  </si>
  <si>
    <t>8x8</t>
  </si>
  <si>
    <t>Atlassian</t>
  </si>
  <si>
    <t>Citrix</t>
  </si>
  <si>
    <t>CLX</t>
  </si>
  <si>
    <t>Everbridge</t>
  </si>
  <si>
    <t>Five9</t>
  </si>
  <si>
    <t>J2 Global</t>
  </si>
  <si>
    <t>LivePerson</t>
  </si>
  <si>
    <t>Nuance</t>
  </si>
  <si>
    <t>PegaSystems</t>
  </si>
  <si>
    <t>RingCentral</t>
  </si>
  <si>
    <t>Slack</t>
  </si>
  <si>
    <t>FCF margin</t>
  </si>
  <si>
    <t>Revenue growth + FCF margin</t>
  </si>
  <si>
    <t>19 / 20</t>
  </si>
  <si>
    <t>18 - 20 CAGR</t>
  </si>
  <si>
    <t/>
  </si>
  <si>
    <t>n/a</t>
  </si>
  <si>
    <t>Acquirer</t>
  </si>
  <si>
    <t>EV/Revenue</t>
  </si>
  <si>
    <t>Transaction name</t>
  </si>
  <si>
    <t>Pareteum / Artillium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</si>
</sst>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-* #,##0.0_-;\(#,##0.0\)_-;_-* &quot;-&quot;??_-;_-@_-"/>
    <numFmt numFmtId="165" formatCode="_-* #,##0%_-;\(#,##0\)%_-;_-* &quot;-&quot;??_-;_-@_-"/>
    <numFmt numFmtId="166" formatCode="_-* #,##0_-;\(#,##0\)_-;_-* &quot;-&quot;??_-;_-@_-"/>
    <numFmt numFmtId="167" formatCode="_-* #,##0_-;\-* #,##0_-;_-* &quot;-&quot;??_-;_-@_-"/>
    <numFmt numFmtId="168" formatCode="_-* #,##0.0\x_-;\(#,##0.0\)\x_-;_-* &quot;-&quot;??_-;_-@_-"/>
    <numFmt numFmtId="169" formatCode="#,##0.0\x_-;\(#,##0.0\)\x_-;_-* &quot;-&quot;??_-;_-@_-"/>
    <numFmt numFmtId="170" formatCode="#,##0.0%_-;\(#,##0.0\)%_-;_-* &quot;-&quot;??_-;_-@_-"/>
    <numFmt numFmtId="172" formatCode="_-* #,##0.0%_-;\(#,##0.0\)%_-;_-* &quot;-&quot;??_-;_-@_-"/>
    <numFmt numFmtId="173" formatCode="_-* #,##0.0,,_-;\(#,##0.0,,\)_-;_-* &quot;-&quot;??_-;_-@_-"/>
    <numFmt numFmtId="175" formatCode="[$-409]mmm\-yy;@"/>
    <numFmt numFmtId="176" formatCode="#,##0;\(#,##0\);_-* &quot;-&quot;??_-;_-@_-"/>
    <numFmt numFmtId="177" formatCode="[$-409]d\-mmm\-yy;@"/>
    <numFmt numFmtId="178" formatCode="#,##0_-;\(#,##0\)_-;_-* &quot;-&quot;??_-;_-@_-"/>
    <numFmt numFmtId="179" formatCode="#,##0.00_-;\(#,##0.00\)_-;_-* &quot;-&quot;??_-;_-@_-"/>
    <numFmt numFmtId="180" formatCode="#,##0.0_-;\(#,##0.0\)_-;_-* &quot;-&quot;??_-;_-@_-"/>
    <numFmt numFmtId="181" formatCode="_-* #,##0.0_-;\-* #,##0.0_-;_-* &quot;-&quot;??_-;_-@_-"/>
  </numFmts>
  <fonts count="18" x14ac:knownFonts="1"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0"/>
      <name val="Century Gothic"/>
      <family val="2"/>
    </font>
    <font>
      <b/>
      <sz val="10"/>
      <color theme="1"/>
      <name val="Century Gothic"/>
      <family val="2"/>
    </font>
    <font>
      <i/>
      <sz val="10"/>
      <color theme="1"/>
      <name val="Century Gothic"/>
      <family val="2"/>
    </font>
    <font>
      <sz val="10"/>
      <color theme="0"/>
      <name val="Century Gothic"/>
      <family val="2"/>
    </font>
    <font>
      <sz val="9"/>
      <color theme="1"/>
      <name val="Century Gothic"/>
      <family val="2"/>
    </font>
    <font>
      <sz val="9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sz val="8"/>
      <color theme="1"/>
      <name val="Century Gothic"/>
      <family val="2"/>
    </font>
    <font>
      <b/>
      <sz val="9"/>
      <color theme="0"/>
      <name val="Century Gothic"/>
      <family val="2"/>
    </font>
    <font>
      <b/>
      <u/>
      <sz val="9"/>
      <color theme="1"/>
      <name val="Century Gothic"/>
      <family val="2"/>
    </font>
    <font>
      <sz val="8"/>
      <name val="Century Gothic"/>
      <family val="2"/>
    </font>
    <font>
      <b/>
      <sz val="9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rgb="FFBB243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BB243C"/>
      </left>
      <right style="thin">
        <color rgb="FFBB243C"/>
      </right>
      <top style="thin">
        <color rgb="FFBB243C"/>
      </top>
      <bottom style="thin">
        <color rgb="FFBB243C"/>
      </bottom>
      <diagonal/>
    </border>
    <border>
      <left/>
      <right/>
      <top/>
      <bottom style="thin">
        <color theme="0"/>
      </bottom>
      <diagonal/>
    </border>
    <border>
      <left style="thin">
        <color rgb="FFBB243C"/>
      </left>
      <right style="thin">
        <color rgb="FFBB243C"/>
      </right>
      <top style="thin">
        <color rgb="FFBB243C"/>
      </top>
      <bottom style="thin">
        <color theme="0"/>
      </bottom>
      <diagonal/>
    </border>
    <border>
      <left style="thin">
        <color rgb="FFBB243C"/>
      </left>
      <right style="thin">
        <color rgb="FFBB243C"/>
      </right>
      <top/>
      <bottom style="thin">
        <color rgb="FFBB243C"/>
      </bottom>
      <diagonal/>
    </border>
    <border>
      <left style="thin">
        <color rgb="FFBB243C"/>
      </left>
      <right style="thin">
        <color rgb="FFBB243C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49977111117893"/>
      </top>
      <bottom style="thin">
        <color theme="0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/>
      </bottom>
      <diagonal/>
    </border>
    <border>
      <left style="thin">
        <color theme="0" tint="-0.249977111117893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77111117893"/>
      </right>
      <top style="thin">
        <color theme="0"/>
      </top>
      <bottom style="thin">
        <color theme="0"/>
      </bottom>
      <diagonal/>
    </border>
    <border>
      <left style="thin">
        <color theme="0" tint="-0.249977111117893"/>
      </left>
      <right style="thin">
        <color theme="0"/>
      </right>
      <top style="thin">
        <color theme="0"/>
      </top>
      <bottom style="thin">
        <color theme="0" tint="-0.249977111117893"/>
      </bottom>
      <diagonal/>
    </border>
    <border>
      <left style="thin">
        <color theme="0"/>
      </left>
      <right style="thin">
        <color theme="0" tint="-0.249977111117893"/>
      </right>
      <top style="thin">
        <color theme="0"/>
      </top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/>
      <bottom style="thin">
        <color theme="0" tint="-0.249977111117893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1" fillId="0" borderId="0"/>
  </cellStyleXfs>
  <cellXfs count="156">
    <xf numFmtId="0" fontId="0" fillId="0" borderId="0" xfId="0"/>
    <xf numFmtId="0" fontId="1" fillId="0" borderId="0" xfId="0" applyFont="1"/>
    <xf numFmtId="0" fontId="3" fillId="2" borderId="0" xfId="1" applyFont="1" applyFill="1" applyAlignment="1">
      <alignment horizontal="right"/>
    </xf>
    <xf numFmtId="0" fontId="3" fillId="2" borderId="0" xfId="1" applyFont="1" applyFill="1"/>
    <xf numFmtId="1" fontId="3" fillId="2" borderId="0" xfId="1" applyNumberFormat="1" applyFont="1" applyFill="1" applyAlignment="1">
      <alignment horizontal="right"/>
    </xf>
    <xf numFmtId="0" fontId="2" fillId="0" borderId="1" xfId="1" applyBorder="1"/>
    <xf numFmtId="1" fontId="2" fillId="0" borderId="1" xfId="1" applyNumberFormat="1" applyBorder="1"/>
    <xf numFmtId="1" fontId="2" fillId="0" borderId="2" xfId="1" applyNumberFormat="1" applyBorder="1"/>
    <xf numFmtId="1" fontId="2" fillId="0" borderId="3" xfId="1" applyNumberFormat="1" applyBorder="1"/>
    <xf numFmtId="0" fontId="4" fillId="0" borderId="1" xfId="1" applyFont="1" applyBorder="1"/>
    <xf numFmtId="164" fontId="4" fillId="0" borderId="4" xfId="1" applyNumberFormat="1" applyFont="1" applyBorder="1"/>
    <xf numFmtId="0" fontId="2" fillId="0" borderId="1" xfId="1" applyBorder="1" applyAlignment="1">
      <alignment horizontal="left" indent="1"/>
    </xf>
    <xf numFmtId="165" fontId="5" fillId="0" borderId="1" xfId="1" applyNumberFormat="1" applyFont="1" applyBorder="1" applyAlignment="1">
      <alignment horizontal="right"/>
    </xf>
    <xf numFmtId="166" fontId="2" fillId="0" borderId="1" xfId="1" applyNumberFormat="1" applyBorder="1"/>
    <xf numFmtId="166" fontId="2" fillId="0" borderId="2" xfId="1" applyNumberFormat="1" applyBorder="1"/>
    <xf numFmtId="166" fontId="2" fillId="0" borderId="3" xfId="1" applyNumberFormat="1" applyBorder="1"/>
    <xf numFmtId="164" fontId="2" fillId="0" borderId="1" xfId="1" applyNumberFormat="1" applyBorder="1"/>
    <xf numFmtId="166" fontId="2" fillId="0" borderId="5" xfId="2" applyNumberFormat="1" applyFont="1" applyBorder="1"/>
    <xf numFmtId="166" fontId="2" fillId="0" borderId="6" xfId="2" applyNumberFormat="1" applyFont="1" applyBorder="1"/>
    <xf numFmtId="166" fontId="2" fillId="0" borderId="7" xfId="2" applyNumberFormat="1" applyFont="1" applyBorder="1"/>
    <xf numFmtId="167" fontId="2" fillId="0" borderId="5" xfId="2" applyNumberFormat="1" applyFont="1" applyBorder="1"/>
    <xf numFmtId="0" fontId="5" fillId="0" borderId="1" xfId="1" applyFont="1" applyBorder="1"/>
    <xf numFmtId="165" fontId="5" fillId="0" borderId="1" xfId="1" applyNumberFormat="1" applyFont="1" applyBorder="1"/>
    <xf numFmtId="165" fontId="5" fillId="0" borderId="2" xfId="1" applyNumberFormat="1" applyFont="1" applyBorder="1"/>
    <xf numFmtId="0" fontId="5" fillId="0" borderId="5" xfId="1" applyFont="1" applyBorder="1"/>
    <xf numFmtId="165" fontId="5" fillId="0" borderId="5" xfId="1" applyNumberFormat="1" applyFont="1" applyBorder="1"/>
    <xf numFmtId="165" fontId="5" fillId="0" borderId="6" xfId="1" applyNumberFormat="1" applyFont="1" applyBorder="1"/>
    <xf numFmtId="165" fontId="5" fillId="0" borderId="7" xfId="1" applyNumberFormat="1" applyFont="1" applyBorder="1"/>
    <xf numFmtId="0" fontId="2" fillId="0" borderId="1" xfId="1" applyFont="1" applyBorder="1" applyAlignment="1">
      <alignment horizontal="left" indent="1"/>
    </xf>
    <xf numFmtId="0" fontId="2" fillId="0" borderId="1" xfId="1" applyFont="1" applyBorder="1"/>
    <xf numFmtId="0" fontId="2" fillId="3" borderId="0" xfId="1" applyFill="1"/>
    <xf numFmtId="17" fontId="7" fillId="3" borderId="0" xfId="1" applyNumberFormat="1" applyFont="1" applyFill="1" applyAlignment="1">
      <alignment horizontal="left" vertical="center"/>
    </xf>
    <xf numFmtId="0" fontId="7" fillId="3" borderId="0" xfId="1" applyFont="1" applyFill="1" applyAlignment="1">
      <alignment vertical="center" wrapText="1"/>
    </xf>
    <xf numFmtId="0" fontId="7" fillId="3" borderId="0" xfId="1" applyFont="1" applyFill="1" applyAlignment="1">
      <alignment horizontal="center" vertical="center" wrapText="1"/>
    </xf>
    <xf numFmtId="166" fontId="7" fillId="3" borderId="0" xfId="1" applyNumberFormat="1" applyFont="1" applyFill="1" applyAlignment="1">
      <alignment horizontal="right" vertical="center"/>
    </xf>
    <xf numFmtId="168" fontId="7" fillId="3" borderId="0" xfId="1" applyNumberFormat="1" applyFont="1" applyFill="1" applyAlignment="1">
      <alignment horizontal="right" vertical="center"/>
    </xf>
    <xf numFmtId="0" fontId="7" fillId="3" borderId="0" xfId="1" applyFont="1" applyFill="1" applyAlignment="1">
      <alignment vertical="top"/>
    </xf>
    <xf numFmtId="0" fontId="2" fillId="4" borderId="0" xfId="1" applyFill="1"/>
    <xf numFmtId="0" fontId="7" fillId="4" borderId="0" xfId="1" applyFont="1" applyFill="1" applyAlignment="1">
      <alignment vertical="top"/>
    </xf>
    <xf numFmtId="0" fontId="2" fillId="3" borderId="8" xfId="1" applyFill="1" applyBorder="1"/>
    <xf numFmtId="0" fontId="2" fillId="3" borderId="8" xfId="1" applyFill="1" applyBorder="1" applyAlignment="1">
      <alignment vertical="top"/>
    </xf>
    <xf numFmtId="168" fontId="2" fillId="3" borderId="8" xfId="1" applyNumberFormat="1" applyFill="1" applyBorder="1" applyAlignment="1">
      <alignment vertical="top"/>
    </xf>
    <xf numFmtId="17" fontId="8" fillId="4" borderId="0" xfId="1" applyNumberFormat="1" applyFont="1" applyFill="1" applyAlignment="1">
      <alignment horizontal="left" vertical="center"/>
    </xf>
    <xf numFmtId="17" fontId="8" fillId="4" borderId="0" xfId="1" applyNumberFormat="1" applyFont="1" applyFill="1" applyAlignment="1">
      <alignment horizontal="left" vertical="center" wrapText="1"/>
    </xf>
    <xf numFmtId="17" fontId="8" fillId="4" borderId="0" xfId="1" applyNumberFormat="1" applyFont="1" applyFill="1" applyAlignment="1">
      <alignment horizontal="center" vertical="center"/>
    </xf>
    <xf numFmtId="17" fontId="8" fillId="3" borderId="0" xfId="1" applyNumberFormat="1" applyFont="1" applyFill="1" applyAlignment="1">
      <alignment horizontal="left" vertical="center"/>
    </xf>
    <xf numFmtId="17" fontId="8" fillId="3" borderId="0" xfId="1" applyNumberFormat="1" applyFont="1" applyFill="1" applyAlignment="1">
      <alignment horizontal="left" vertical="center" wrapText="1"/>
    </xf>
    <xf numFmtId="17" fontId="8" fillId="3" borderId="0" xfId="1" applyNumberFormat="1" applyFont="1" applyFill="1" applyAlignment="1">
      <alignment horizontal="center" vertical="center"/>
    </xf>
    <xf numFmtId="166" fontId="8" fillId="3" borderId="0" xfId="1" applyNumberFormat="1" applyFont="1" applyFill="1" applyAlignment="1">
      <alignment horizontal="right" vertical="center"/>
    </xf>
    <xf numFmtId="168" fontId="8" fillId="3" borderId="0" xfId="1" applyNumberFormat="1" applyFont="1" applyFill="1" applyAlignment="1">
      <alignment horizontal="right" vertical="center"/>
    </xf>
    <xf numFmtId="0" fontId="8" fillId="3" borderId="0" xfId="1" applyFont="1" applyFill="1" applyAlignment="1">
      <alignment vertical="center" wrapText="1"/>
    </xf>
    <xf numFmtId="15" fontId="8" fillId="3" borderId="0" xfId="1" applyNumberFormat="1" applyFont="1" applyFill="1" applyAlignment="1">
      <alignment horizontal="left" vertical="top"/>
    </xf>
    <xf numFmtId="0" fontId="8" fillId="3" borderId="0" xfId="1" applyFont="1" applyFill="1" applyAlignment="1">
      <alignment vertical="top"/>
    </xf>
    <xf numFmtId="164" fontId="10" fillId="3" borderId="0" xfId="1" applyNumberFormat="1" applyFont="1" applyFill="1" applyAlignment="1">
      <alignment horizontal="right" vertical="top"/>
    </xf>
    <xf numFmtId="168" fontId="10" fillId="3" borderId="0" xfId="1" applyNumberFormat="1" applyFont="1" applyFill="1" applyAlignment="1">
      <alignment horizontal="right" vertical="top"/>
    </xf>
    <xf numFmtId="0" fontId="2" fillId="0" borderId="0" xfId="0" applyFont="1"/>
    <xf numFmtId="168" fontId="7" fillId="0" borderId="0" xfId="0" applyNumberFormat="1" applyFont="1"/>
    <xf numFmtId="17" fontId="7" fillId="0" borderId="0" xfId="0" applyNumberFormat="1" applyFont="1" applyAlignment="1">
      <alignment horizontal="center"/>
    </xf>
    <xf numFmtId="17" fontId="7" fillId="0" borderId="0" xfId="0" applyNumberFormat="1" applyFont="1" applyAlignment="1">
      <alignment horizontal="left"/>
    </xf>
    <xf numFmtId="164" fontId="2" fillId="0" borderId="0" xfId="1" applyNumberFormat="1" applyFont="1" applyBorder="1" applyAlignment="1"/>
    <xf numFmtId="168" fontId="2" fillId="0" borderId="0" xfId="1" applyNumberFormat="1" applyFont="1" applyBorder="1" applyAlignment="1"/>
    <xf numFmtId="0" fontId="0" fillId="0" borderId="8" xfId="0" applyBorder="1"/>
    <xf numFmtId="164" fontId="2" fillId="0" borderId="0" xfId="0" applyNumberFormat="1" applyFont="1"/>
    <xf numFmtId="0" fontId="3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0" fillId="0" borderId="0" xfId="0" applyFill="1"/>
    <xf numFmtId="168" fontId="8" fillId="0" borderId="0" xfId="1" applyNumberFormat="1" applyFont="1" applyFill="1" applyBorder="1" applyAlignment="1">
      <alignment horizontal="right" vertical="center"/>
    </xf>
    <xf numFmtId="166" fontId="8" fillId="4" borderId="0" xfId="1" applyNumberFormat="1" applyFont="1" applyFill="1" applyAlignment="1">
      <alignment horizontal="right" vertical="center"/>
    </xf>
    <xf numFmtId="168" fontId="8" fillId="4" borderId="0" xfId="1" applyNumberFormat="1" applyFont="1" applyFill="1" applyAlignment="1">
      <alignment horizontal="right" vertical="center"/>
    </xf>
    <xf numFmtId="0" fontId="6" fillId="2" borderId="0" xfId="1" applyFont="1" applyFill="1"/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right" wrapText="1"/>
    </xf>
    <xf numFmtId="0" fontId="2" fillId="0" borderId="0" xfId="1"/>
    <xf numFmtId="0" fontId="2" fillId="0" borderId="0" xfId="1" applyAlignment="1">
      <alignment horizontal="left"/>
    </xf>
    <xf numFmtId="172" fontId="5" fillId="0" borderId="0" xfId="1" applyNumberFormat="1" applyFont="1"/>
    <xf numFmtId="168" fontId="2" fillId="0" borderId="0" xfId="1" applyNumberFormat="1"/>
    <xf numFmtId="164" fontId="9" fillId="0" borderId="0" xfId="1" applyNumberFormat="1" applyFont="1"/>
    <xf numFmtId="172" fontId="4" fillId="0" borderId="0" xfId="1" applyNumberFormat="1" applyFont="1"/>
    <xf numFmtId="168" fontId="6" fillId="0" borderId="0" xfId="1" applyNumberFormat="1" applyFont="1"/>
    <xf numFmtId="172" fontId="5" fillId="0" borderId="0" xfId="1" applyNumberFormat="1" applyFont="1" applyAlignment="1">
      <alignment horizontal="left" indent="1"/>
    </xf>
    <xf numFmtId="173" fontId="4" fillId="0" borderId="0" xfId="1" applyNumberFormat="1" applyFont="1"/>
    <xf numFmtId="0" fontId="5" fillId="0" borderId="0" xfId="1" applyFont="1" applyAlignment="1">
      <alignment horizontal="right"/>
    </xf>
    <xf numFmtId="17" fontId="5" fillId="0" borderId="0" xfId="1" applyNumberFormat="1" applyFont="1" applyAlignment="1">
      <alignment horizontal="right"/>
    </xf>
    <xf numFmtId="17" fontId="4" fillId="0" borderId="0" xfId="1" applyNumberFormat="1" applyFont="1" applyAlignment="1">
      <alignment horizontal="right"/>
    </xf>
    <xf numFmtId="0" fontId="1" fillId="0" borderId="0" xfId="1" applyFont="1"/>
    <xf numFmtId="0" fontId="2" fillId="0" borderId="0" xfId="1" applyFont="1" applyAlignment="1">
      <alignment horizontal="left"/>
    </xf>
    <xf numFmtId="168" fontId="2" fillId="6" borderId="0" xfId="1" applyNumberFormat="1" applyFont="1" applyFill="1"/>
    <xf numFmtId="168" fontId="2" fillId="0" borderId="0" xfId="1" applyNumberFormat="1" applyFont="1"/>
    <xf numFmtId="0" fontId="2" fillId="0" borderId="0" xfId="1" applyFont="1"/>
    <xf numFmtId="164" fontId="2" fillId="0" borderId="0" xfId="1" applyNumberFormat="1" applyFont="1"/>
    <xf numFmtId="172" fontId="2" fillId="0" borderId="0" xfId="1" applyNumberFormat="1" applyFont="1"/>
    <xf numFmtId="0" fontId="2" fillId="0" borderId="0" xfId="1" applyFont="1" applyAlignment="1">
      <alignment horizontal="right"/>
    </xf>
    <xf numFmtId="173" fontId="2" fillId="0" borderId="0" xfId="1" applyNumberFormat="1" applyFont="1"/>
    <xf numFmtId="0" fontId="12" fillId="0" borderId="1" xfId="3" applyFont="1" applyBorder="1"/>
    <xf numFmtId="0" fontId="2" fillId="0" borderId="10" xfId="1" applyBorder="1"/>
    <xf numFmtId="0" fontId="2" fillId="0" borderId="11" xfId="1" applyBorder="1"/>
    <xf numFmtId="0" fontId="7" fillId="0" borderId="11" xfId="1" applyFont="1" applyBorder="1" applyAlignment="1">
      <alignment horizontal="left" indent="1"/>
    </xf>
    <xf numFmtId="0" fontId="2" fillId="0" borderId="12" xfId="1" applyBorder="1"/>
    <xf numFmtId="176" fontId="13" fillId="0" borderId="10" xfId="1" applyNumberFormat="1" applyFont="1" applyBorder="1" applyAlignment="1">
      <alignment horizontal="center"/>
    </xf>
    <xf numFmtId="0" fontId="2" fillId="0" borderId="2" xfId="1" applyBorder="1"/>
    <xf numFmtId="0" fontId="13" fillId="0" borderId="3" xfId="1" applyFont="1" applyBorder="1"/>
    <xf numFmtId="0" fontId="7" fillId="0" borderId="4" xfId="3" applyFont="1" applyBorder="1"/>
    <xf numFmtId="0" fontId="7" fillId="0" borderId="1" xfId="3" applyFont="1" applyBorder="1"/>
    <xf numFmtId="0" fontId="15" fillId="0" borderId="10" xfId="3" applyFont="1" applyBorder="1"/>
    <xf numFmtId="0" fontId="7" fillId="0" borderId="10" xfId="3" applyFont="1" applyBorder="1"/>
    <xf numFmtId="178" fontId="16" fillId="0" borderId="2" xfId="1" applyNumberFormat="1" applyFont="1" applyBorder="1" applyAlignment="1">
      <alignment horizontal="center"/>
    </xf>
    <xf numFmtId="0" fontId="7" fillId="0" borderId="1" xfId="1" applyFont="1" applyBorder="1"/>
    <xf numFmtId="179" fontId="7" fillId="0" borderId="1" xfId="1" applyNumberFormat="1" applyFont="1" applyBorder="1" applyAlignment="1">
      <alignment horizontal="right"/>
    </xf>
    <xf numFmtId="178" fontId="7" fillId="0" borderId="1" xfId="1" applyNumberFormat="1" applyFont="1" applyBorder="1" applyAlignment="1">
      <alignment horizontal="right"/>
    </xf>
    <xf numFmtId="169" fontId="7" fillId="0" borderId="1" xfId="1" applyNumberFormat="1" applyFont="1" applyBorder="1" applyAlignment="1">
      <alignment horizontal="right"/>
    </xf>
    <xf numFmtId="0" fontId="7" fillId="0" borderId="3" xfId="3" applyFont="1" applyBorder="1"/>
    <xf numFmtId="0" fontId="13" fillId="0" borderId="14" xfId="1" applyFont="1" applyBorder="1"/>
    <xf numFmtId="170" fontId="7" fillId="0" borderId="1" xfId="1" applyNumberFormat="1" applyFont="1" applyBorder="1" applyAlignment="1">
      <alignment horizontal="right"/>
    </xf>
    <xf numFmtId="0" fontId="2" fillId="0" borderId="1" xfId="1" applyBorder="1" applyAlignment="1">
      <alignment horizontal="right"/>
    </xf>
    <xf numFmtId="0" fontId="2" fillId="0" borderId="3" xfId="1" applyBorder="1"/>
    <xf numFmtId="0" fontId="7" fillId="0" borderId="2" xfId="3" applyFont="1" applyBorder="1"/>
    <xf numFmtId="0" fontId="17" fillId="4" borderId="15" xfId="3" applyFont="1" applyFill="1" applyBorder="1"/>
    <xf numFmtId="0" fontId="7" fillId="4" borderId="15" xfId="3" applyFont="1" applyFill="1" applyBorder="1"/>
    <xf numFmtId="169" fontId="17" fillId="4" borderId="15" xfId="3" applyNumberFormat="1" applyFont="1" applyFill="1" applyBorder="1"/>
    <xf numFmtId="170" fontId="17" fillId="4" borderId="15" xfId="1" applyNumberFormat="1" applyFont="1" applyFill="1" applyBorder="1" applyAlignment="1">
      <alignment horizontal="right"/>
    </xf>
    <xf numFmtId="0" fontId="7" fillId="2" borderId="16" xfId="3" applyFont="1" applyFill="1" applyBorder="1"/>
    <xf numFmtId="0" fontId="14" fillId="2" borderId="16" xfId="3" applyFont="1" applyFill="1" applyBorder="1" applyAlignment="1">
      <alignment horizontal="right"/>
    </xf>
    <xf numFmtId="177" fontId="14" fillId="2" borderId="16" xfId="3" applyNumberFormat="1" applyFont="1" applyFill="1" applyBorder="1" applyAlignment="1">
      <alignment horizontal="right"/>
    </xf>
    <xf numFmtId="0" fontId="7" fillId="0" borderId="17" xfId="3" applyFont="1" applyBorder="1"/>
    <xf numFmtId="0" fontId="13" fillId="0" borderId="13" xfId="1" applyFont="1" applyBorder="1"/>
    <xf numFmtId="0" fontId="2" fillId="0" borderId="4" xfId="1" applyBorder="1"/>
    <xf numFmtId="43" fontId="0" fillId="0" borderId="0" xfId="0" applyNumberFormat="1"/>
    <xf numFmtId="0" fontId="2" fillId="0" borderId="1" xfId="1" applyBorder="1" applyAlignment="1">
      <alignment horizontal="left"/>
    </xf>
    <xf numFmtId="164" fontId="2" fillId="0" borderId="1" xfId="0" applyNumberFormat="1" applyFont="1" applyFill="1" applyBorder="1"/>
    <xf numFmtId="164" fontId="2" fillId="5" borderId="1" xfId="0" applyNumberFormat="1" applyFont="1" applyFill="1" applyBorder="1"/>
    <xf numFmtId="164" fontId="4" fillId="8" borderId="1" xfId="0" applyNumberFormat="1" applyFont="1" applyFill="1" applyBorder="1"/>
    <xf numFmtId="168" fontId="4" fillId="0" borderId="10" xfId="1" applyNumberFormat="1" applyFont="1" applyBorder="1"/>
    <xf numFmtId="164" fontId="2" fillId="0" borderId="21" xfId="0" applyNumberFormat="1" applyFont="1" applyBorder="1"/>
    <xf numFmtId="164" fontId="2" fillId="0" borderId="22" xfId="0" applyNumberFormat="1" applyFont="1" applyBorder="1"/>
    <xf numFmtId="164" fontId="2" fillId="0" borderId="23" xfId="0" applyNumberFormat="1" applyFont="1" applyBorder="1"/>
    <xf numFmtId="164" fontId="2" fillId="0" borderId="24" xfId="0" applyNumberFormat="1" applyFont="1" applyBorder="1"/>
    <xf numFmtId="164" fontId="2" fillId="0" borderId="25" xfId="0" applyNumberFormat="1" applyFont="1" applyBorder="1"/>
    <xf numFmtId="164" fontId="2" fillId="0" borderId="26" xfId="0" applyNumberFormat="1" applyFont="1" applyBorder="1"/>
    <xf numFmtId="164" fontId="2" fillId="0" borderId="11" xfId="0" applyNumberFormat="1" applyFont="1" applyBorder="1"/>
    <xf numFmtId="164" fontId="2" fillId="0" borderId="27" xfId="0" applyNumberFormat="1" applyFont="1" applyBorder="1"/>
    <xf numFmtId="0" fontId="2" fillId="0" borderId="28" xfId="1" applyBorder="1"/>
    <xf numFmtId="169" fontId="4" fillId="0" borderId="1" xfId="1" applyNumberFormat="1" applyFont="1" applyBorder="1" applyAlignment="1">
      <alignment horizontal="center"/>
    </xf>
    <xf numFmtId="180" fontId="4" fillId="0" borderId="2" xfId="1" applyNumberFormat="1" applyFont="1" applyBorder="1" applyAlignment="1">
      <alignment horizontal="center"/>
    </xf>
    <xf numFmtId="181" fontId="0" fillId="0" borderId="0" xfId="0" applyNumberFormat="1"/>
    <xf numFmtId="175" fontId="14" fillId="2" borderId="19" xfId="3" applyNumberFormat="1" applyFont="1" applyFill="1" applyBorder="1" applyAlignment="1">
      <alignment horizontal="right" vertical="top" wrapText="1"/>
    </xf>
    <xf numFmtId="175" fontId="14" fillId="2" borderId="16" xfId="3" applyNumberFormat="1" applyFont="1" applyFill="1" applyBorder="1" applyAlignment="1">
      <alignment horizontal="right" vertical="top" wrapText="1"/>
    </xf>
    <xf numFmtId="0" fontId="14" fillId="2" borderId="16" xfId="3" applyFont="1" applyFill="1" applyBorder="1" applyAlignment="1">
      <alignment horizontal="left" vertical="center"/>
    </xf>
    <xf numFmtId="0" fontId="14" fillId="2" borderId="16" xfId="3" applyFont="1" applyFill="1" applyBorder="1" applyAlignment="1">
      <alignment horizontal="right" wrapText="1"/>
    </xf>
    <xf numFmtId="16" fontId="14" fillId="2" borderId="18" xfId="3" applyNumberFormat="1" applyFont="1" applyFill="1" applyBorder="1" applyAlignment="1">
      <alignment horizontal="center"/>
    </xf>
    <xf numFmtId="0" fontId="14" fillId="2" borderId="18" xfId="3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175" fontId="14" fillId="2" borderId="20" xfId="3" applyNumberFormat="1" applyFont="1" applyFill="1" applyBorder="1" applyAlignment="1">
      <alignment horizontal="right" vertical="top" wrapText="1"/>
    </xf>
    <xf numFmtId="0" fontId="4" fillId="5" borderId="0" xfId="1" applyFont="1" applyFill="1" applyAlignment="1">
      <alignment horizontal="center"/>
    </xf>
    <xf numFmtId="0" fontId="4" fillId="5" borderId="9" xfId="1" applyFont="1" applyFill="1" applyBorder="1" applyAlignment="1">
      <alignment horizontal="center"/>
    </xf>
    <xf numFmtId="0" fontId="4" fillId="7" borderId="0" xfId="1" applyFont="1" applyFill="1" applyAlignment="1">
      <alignment horizontal="center"/>
    </xf>
  </cellXfs>
  <cellStyles count="4">
    <cellStyle name="Comma 3" xfId="2" xr:uid="{B4CD533E-F279-452C-96C2-C48C6D63A339}"/>
    <cellStyle name="Normal" xfId="0" builtinId="0"/>
    <cellStyle name="Normal 16" xfId="3" xr:uid="{F4A36DCB-A97B-4A2C-B20B-8982717C6F0B}"/>
    <cellStyle name="Normal 3" xfId="1" xr:uid="{D94A4141-9E11-48C2-8BFD-550F5FBE5114}"/>
  </cellStyles>
  <dxfs count="253"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numFmt numFmtId="175" formatCode="[$-409]mmm\-yy;@"/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  <dxf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theme="0" tint="-0.14996795556505021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BB24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Revenue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'Case 1 - Financials'!$E$7:$J$8</c:f>
              <c:multiLvlStrCache>
                <c:ptCount val="6"/>
                <c:lvl>
                  <c:pt idx="0">
                    <c:v>Actual</c:v>
                  </c:pt>
                  <c:pt idx="1">
                    <c:v>Actual</c:v>
                  </c:pt>
                  <c:pt idx="2">
                    <c:v>Budget</c:v>
                  </c:pt>
                  <c:pt idx="3">
                    <c:v>Forecast</c:v>
                  </c:pt>
                  <c:pt idx="4">
                    <c:v>Forecast</c:v>
                  </c:pt>
                  <c:pt idx="5">
                    <c:v>Forecast</c:v>
                  </c:pt>
                </c:lvl>
                <c:lvl>
                  <c:pt idx="0">
                    <c:v>FY16</c:v>
                  </c:pt>
                  <c:pt idx="1">
                    <c:v>FY17</c:v>
                  </c:pt>
                  <c:pt idx="2">
                    <c:v>FY18</c:v>
                  </c:pt>
                  <c:pt idx="3">
                    <c:v>FY19</c:v>
                  </c:pt>
                  <c:pt idx="4">
                    <c:v>FY20</c:v>
                  </c:pt>
                  <c:pt idx="5">
                    <c:v>FY21</c:v>
                  </c:pt>
                </c:lvl>
              </c:multiLvlStrCache>
            </c:multiLvlStrRef>
          </c:cat>
          <c:val>
            <c:numRef>
              <c:f>'Case 1 - Financials'!$E$10:$J$10</c:f>
              <c:numCache>
                <c:formatCode>_-* #,##0.0_-;\(#,##0.0\)_-;_-* "-"??_-;_-@_-</c:formatCode>
                <c:ptCount val="6"/>
                <c:pt idx="0">
                  <c:v>47.548162380000008</c:v>
                </c:pt>
                <c:pt idx="1">
                  <c:v>54.63400218000001</c:v>
                </c:pt>
                <c:pt idx="2">
                  <c:v>64</c:v>
                </c:pt>
                <c:pt idx="3">
                  <c:v>73.599999999999994</c:v>
                </c:pt>
                <c:pt idx="4">
                  <c:v>84.639999999999986</c:v>
                </c:pt>
                <c:pt idx="5">
                  <c:v>97.33599999999997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27-4C7C-8A3D-8450C4292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36675807"/>
        <c:axId val="144855103"/>
      </c:barChart>
      <c:lineChart>
        <c:grouping val="standard"/>
        <c:varyColors val="0"/>
        <c:ser>
          <c:idx val="1"/>
          <c:order val="1"/>
          <c:tx>
            <c:v>Revenue growth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6A27-4C7C-8A3D-8450C42925E5}"/>
              </c:ext>
            </c:extLst>
          </c:dPt>
          <c:val>
            <c:numRef>
              <c:f>'Case 1 - Financials'!$E$11:$J$11</c:f>
              <c:numCache>
                <c:formatCode>_-* #,##0%_-;\(#,##0\)%_-;_-* "-"??_-;_-@_-</c:formatCode>
                <c:ptCount val="6"/>
                <c:pt idx="0">
                  <c:v>0</c:v>
                </c:pt>
                <c:pt idx="1">
                  <c:v>0.14902447214196624</c:v>
                </c:pt>
                <c:pt idx="2">
                  <c:v>0.17143166244973762</c:v>
                </c:pt>
                <c:pt idx="3">
                  <c:v>0.14999999999999991</c:v>
                </c:pt>
                <c:pt idx="4">
                  <c:v>0.14999999999999991</c:v>
                </c:pt>
                <c:pt idx="5">
                  <c:v>0.14999999999999991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27-4C7C-8A3D-8450C4292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934607"/>
        <c:axId val="416171951"/>
      </c:lineChart>
      <c:catAx>
        <c:axId val="1436675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4855103"/>
        <c:crosses val="autoZero"/>
        <c:auto val="1"/>
        <c:lblAlgn val="ctr"/>
        <c:lblOffset val="100"/>
        <c:noMultiLvlLbl val="0"/>
      </c:catAx>
      <c:valAx>
        <c:axId val="144855103"/>
        <c:scaling>
          <c:orientation val="minMax"/>
        </c:scaling>
        <c:delete val="0"/>
        <c:axPos val="l"/>
        <c:numFmt formatCode="&quot;£&quot;#,##0&quot;m&quot;_-;\(#,##0.0\)_-;_-* &quot;-&quot;??_-;_-@_-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36675807"/>
        <c:crosses val="autoZero"/>
        <c:crossBetween val="between"/>
      </c:valAx>
      <c:valAx>
        <c:axId val="416171951"/>
        <c:scaling>
          <c:orientation val="minMax"/>
          <c:max val="0.25"/>
        </c:scaling>
        <c:delete val="0"/>
        <c:axPos val="r"/>
        <c:numFmt formatCode="_-* #,##0%_-;\(#,##0\)%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424934607"/>
        <c:crosses val="max"/>
        <c:crossBetween val="between"/>
      </c:valAx>
      <c:catAx>
        <c:axId val="424934607"/>
        <c:scaling>
          <c:orientation val="minMax"/>
        </c:scaling>
        <c:delete val="1"/>
        <c:axPos val="b"/>
        <c:majorTickMark val="out"/>
        <c:minorTickMark val="none"/>
        <c:tickLblPos val="nextTo"/>
        <c:crossAx val="41617195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EBITDA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'Case 1 - Financials'!$E$7:$J$8</c:f>
              <c:multiLvlStrCache>
                <c:ptCount val="6"/>
                <c:lvl>
                  <c:pt idx="0">
                    <c:v>Actual</c:v>
                  </c:pt>
                  <c:pt idx="1">
                    <c:v>Actual</c:v>
                  </c:pt>
                  <c:pt idx="2">
                    <c:v>Budget</c:v>
                  </c:pt>
                  <c:pt idx="3">
                    <c:v>Forecast</c:v>
                  </c:pt>
                  <c:pt idx="4">
                    <c:v>Forecast</c:v>
                  </c:pt>
                  <c:pt idx="5">
                    <c:v>Forecast</c:v>
                  </c:pt>
                </c:lvl>
                <c:lvl>
                  <c:pt idx="0">
                    <c:v>FY16</c:v>
                  </c:pt>
                  <c:pt idx="1">
                    <c:v>FY17</c:v>
                  </c:pt>
                  <c:pt idx="2">
                    <c:v>FY18</c:v>
                  </c:pt>
                  <c:pt idx="3">
                    <c:v>FY19</c:v>
                  </c:pt>
                  <c:pt idx="4">
                    <c:v>FY20</c:v>
                  </c:pt>
                  <c:pt idx="5">
                    <c:v>FY21</c:v>
                  </c:pt>
                </c:lvl>
              </c:multiLvlStrCache>
            </c:multiLvlStrRef>
          </c:cat>
          <c:val>
            <c:numRef>
              <c:f>'Case 1 - Financials'!$E$21:$J$21</c:f>
              <c:numCache>
                <c:formatCode>_-* #,##0.0_-;\(#,##0.0\)_-;_-* "-"??_-;_-@_-</c:formatCode>
                <c:ptCount val="6"/>
                <c:pt idx="0">
                  <c:v>13.174571978376513</c:v>
                </c:pt>
                <c:pt idx="1">
                  <c:v>8.7773196917272305</c:v>
                </c:pt>
                <c:pt idx="2">
                  <c:v>11.529</c:v>
                </c:pt>
                <c:pt idx="3">
                  <c:v>16.927999999999997</c:v>
                </c:pt>
                <c:pt idx="4">
                  <c:v>20.313599999999997</c:v>
                </c:pt>
                <c:pt idx="5">
                  <c:v>24.333999999999993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1F-401D-9290-8BF9034A4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36675807"/>
        <c:axId val="144855103"/>
      </c:barChart>
      <c:lineChart>
        <c:grouping val="standard"/>
        <c:varyColors val="0"/>
        <c:ser>
          <c:idx val="1"/>
          <c:order val="1"/>
          <c:tx>
            <c:v>EBITDA margin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'Case 1 - Financials'!$E$22:$J$22</c:f>
              <c:numCache>
                <c:formatCode>_-* #,##0%_-;\(#,##0\)%_-;_-* "-"??_-;_-@_-</c:formatCode>
                <c:ptCount val="6"/>
                <c:pt idx="0">
                  <c:v>0.27707846778781253</c:v>
                </c:pt>
                <c:pt idx="1">
                  <c:v>0.16065672184895075</c:v>
                </c:pt>
                <c:pt idx="2">
                  <c:v>0.180140625</c:v>
                </c:pt>
                <c:pt idx="3">
                  <c:v>0.22999999999999998</c:v>
                </c:pt>
                <c:pt idx="4">
                  <c:v>0.24000000000000002</c:v>
                </c:pt>
                <c:pt idx="5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1F-401D-9290-8BF9034A4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934607"/>
        <c:axId val="416171951"/>
      </c:lineChart>
      <c:catAx>
        <c:axId val="1436675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4855103"/>
        <c:crosses val="autoZero"/>
        <c:auto val="1"/>
        <c:lblAlgn val="ctr"/>
        <c:lblOffset val="100"/>
        <c:noMultiLvlLbl val="0"/>
      </c:catAx>
      <c:valAx>
        <c:axId val="144855103"/>
        <c:scaling>
          <c:orientation val="minMax"/>
        </c:scaling>
        <c:delete val="0"/>
        <c:axPos val="l"/>
        <c:numFmt formatCode="&quot;£&quot;#,##0&quot;m&quot;_-;\(#,##0.0\)_-;_-* &quot;-&quot;??_-;_-@_-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36675807"/>
        <c:crosses val="autoZero"/>
        <c:crossBetween val="between"/>
      </c:valAx>
      <c:valAx>
        <c:axId val="416171951"/>
        <c:scaling>
          <c:orientation val="minMax"/>
          <c:max val="0.25"/>
        </c:scaling>
        <c:delete val="0"/>
        <c:axPos val="r"/>
        <c:numFmt formatCode="_-* #,##0%_-;\(#,##0\)%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424934607"/>
        <c:crosses val="max"/>
        <c:crossBetween val="between"/>
      </c:valAx>
      <c:catAx>
        <c:axId val="424934607"/>
        <c:scaling>
          <c:orientation val="minMax"/>
        </c:scaling>
        <c:delete val="1"/>
        <c:axPos val="b"/>
        <c:majorTickMark val="out"/>
        <c:minorTickMark val="none"/>
        <c:tickLblPos val="nextTo"/>
        <c:crossAx val="41617195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'Case 1 - CompTrans'!$H$57:$H$95</c:f>
              <c:strCache>
                <c:ptCount val="39"/>
                <c:pt idx="0">
                  <c:v>Assystems / SQS</c:v>
                </c:pt>
                <c:pt idx="1">
                  <c:v>Montagu / Servelec</c:v>
                </c:pt>
                <c:pt idx="2">
                  <c:v>Orange / B&amp;D</c:v>
                </c:pt>
                <c:pt idx="3">
                  <c:v>Tieto / Avega</c:v>
                </c:pt>
                <c:pt idx="4">
                  <c:v>CyrusOne / GDS</c:v>
                </c:pt>
                <c:pt idx="5">
                  <c:v>Office Depot / CompuCom</c:v>
                </c:pt>
                <c:pt idx="6">
                  <c:v>CGI / Affecto</c:v>
                </c:pt>
                <c:pt idx="7">
                  <c:v>MCI / ATM</c:v>
                </c:pt>
                <c:pt idx="8">
                  <c:v>Partners / Civica</c:v>
                </c:pt>
                <c:pt idx="9">
                  <c:v>Sopra / Kentor</c:v>
                </c:pt>
                <c:pt idx="10">
                  <c:v>HgCapital / Visma</c:v>
                </c:pt>
                <c:pt idx="11">
                  <c:v>ASG / SMS</c:v>
                </c:pt>
                <c:pt idx="12">
                  <c:v>Accenture / Sinner</c:v>
                </c:pt>
                <c:pt idx="13">
                  <c:v>Siemens / Mentor</c:v>
                </c:pt>
                <c:pt idx="14">
                  <c:v>Cognizant / Frontica</c:v>
                </c:pt>
                <c:pt idx="15">
                  <c:v>Accenture / OCTO</c:v>
                </c:pt>
                <c:pt idx="16">
                  <c:v>Blackstone / Mphasis</c:v>
                </c:pt>
                <c:pt idx="17">
                  <c:v>NPM / Conclusion</c:v>
                </c:pt>
                <c:pt idx="18">
                  <c:v>Castle / Selection</c:v>
                </c:pt>
                <c:pt idx="19">
                  <c:v>Wipro / Cellent</c:v>
                </c:pt>
                <c:pt idx="20">
                  <c:v>DXC / UXC</c:v>
                </c:pt>
                <c:pt idx="21">
                  <c:v>Carlyle / PA</c:v>
                </c:pt>
                <c:pt idx="22">
                  <c:v>Inflexion / Mobica</c:v>
                </c:pt>
                <c:pt idx="23">
                  <c:v>Asseco / Infovide</c:v>
                </c:pt>
                <c:pt idx="24">
                  <c:v>Capgemini / iGate</c:v>
                </c:pt>
                <c:pt idx="25">
                  <c:v>Solteq / Descom</c:v>
                </c:pt>
                <c:pt idx="26">
                  <c:v>Harman / Symphony</c:v>
                </c:pt>
                <c:pt idx="27">
                  <c:v>Capita / Southwestern</c:v>
                </c:pt>
                <c:pt idx="28">
                  <c:v>Atos / CTP</c:v>
                </c:pt>
                <c:pt idx="29">
                  <c:v>Atos / Bull</c:v>
                </c:pt>
                <c:pt idx="30">
                  <c:v>Sopra / Steria</c:v>
                </c:pt>
                <c:pt idx="31">
                  <c:v>Perficient / CoreMatrix</c:v>
                </c:pt>
                <c:pt idx="32">
                  <c:v>ACI / Official Payments</c:v>
                </c:pt>
                <c:pt idx="33">
                  <c:v>Baring PE / Hexaware</c:v>
                </c:pt>
                <c:pt idx="34">
                  <c:v>Thoma B / Keynote</c:v>
                </c:pt>
                <c:pt idx="35">
                  <c:v>Accenture / Fjord</c:v>
                </c:pt>
                <c:pt idx="36">
                  <c:v>Oracle / Acme</c:v>
                </c:pt>
                <c:pt idx="37">
                  <c:v>ACI / Online Resources</c:v>
                </c:pt>
                <c:pt idx="38">
                  <c:v>Siris Capital / SNS</c:v>
                </c:pt>
              </c:strCache>
            </c:strRef>
          </c:cat>
          <c:val>
            <c:numRef>
              <c:f>'Case 1 - CompTrans'!$G$57:$G$95</c:f>
              <c:numCache>
                <c:formatCode>_-* #,##0.0\x_-;\(#,##0.0\)\x_-;_-* "-"??_-;_-@_-</c:formatCode>
                <c:ptCount val="39"/>
                <c:pt idx="0">
                  <c:v>1.057473315960447</c:v>
                </c:pt>
                <c:pt idx="1">
                  <c:v>3.6855314960629917</c:v>
                </c:pt>
                <c:pt idx="2">
                  <c:v>0.43513721467042832</c:v>
                </c:pt>
                <c:pt idx="3">
                  <c:v>1.1219067465485804</c:v>
                </c:pt>
                <c:pt idx="4">
                  <c:v>1.3664080339251594</c:v>
                </c:pt>
                <c:pt idx="5">
                  <c:v>0.99377270368448367</c:v>
                </c:pt>
                <c:pt idx="6">
                  <c:v>4.4176379176379177</c:v>
                </c:pt>
                <c:pt idx="7">
                  <c:v>3.9422466285628897</c:v>
                </c:pt>
                <c:pt idx="8">
                  <c:v>1.2070741758241756</c:v>
                </c:pt>
                <c:pt idx="9">
                  <c:v>5.5753044134899339</c:v>
                </c:pt>
                <c:pt idx="10">
                  <c:v>0.4196467273515388</c:v>
                </c:pt>
                <c:pt idx="11">
                  <c:v>1.9074497257769654</c:v>
                </c:pt>
                <c:pt idx="12">
                  <c:v>3.8612266550921741</c:v>
                </c:pt>
                <c:pt idx="13">
                  <c:v>0.87391494958351601</c:v>
                </c:pt>
                <c:pt idx="14">
                  <c:v>3.4719180501589548</c:v>
                </c:pt>
                <c:pt idx="15">
                  <c:v>1.4846397811013339</c:v>
                </c:pt>
                <c:pt idx="16">
                  <c:v>0.72252878261461961</c:v>
                </c:pt>
                <c:pt idx="17">
                  <c:v>1.1499834819953751</c:v>
                </c:pt>
                <c:pt idx="18">
                  <c:v>0.79627163781624499</c:v>
                </c:pt>
                <c:pt idx="19">
                  <c:v>0.58653788827281939</c:v>
                </c:pt>
                <c:pt idx="20">
                  <c:v>1.555991584123307</c:v>
                </c:pt>
                <c:pt idx="21">
                  <c:v>3.6157059314954054</c:v>
                </c:pt>
                <c:pt idx="22">
                  <c:v>0.60310478654592492</c:v>
                </c:pt>
                <c:pt idx="23">
                  <c:v>3.67841220323995</c:v>
                </c:pt>
                <c:pt idx="24">
                  <c:v>0.68480642804967129</c:v>
                </c:pt>
                <c:pt idx="25">
                  <c:v>2.1712974656899893</c:v>
                </c:pt>
                <c:pt idx="26">
                  <c:v>1.3573500967117988</c:v>
                </c:pt>
                <c:pt idx="27">
                  <c:v>0.29533288884655678</c:v>
                </c:pt>
                <c:pt idx="28">
                  <c:v>0.53804016625240503</c:v>
                </c:pt>
                <c:pt idx="29">
                  <c:v>1.4593716143011917</c:v>
                </c:pt>
                <c:pt idx="30">
                  <c:v>0.73612266730060627</c:v>
                </c:pt>
                <c:pt idx="31">
                  <c:v>1.7264468065776326</c:v>
                </c:pt>
                <c:pt idx="32">
                  <c:v>2.8439081354612692</c:v>
                </c:pt>
                <c:pt idx="33">
                  <c:v>2.4090909090909092</c:v>
                </c:pt>
                <c:pt idx="34">
                  <c:v>7.3854857819905213</c:v>
                </c:pt>
                <c:pt idx="35">
                  <c:v>1.4516450648055832</c:v>
                </c:pt>
                <c:pt idx="36">
                  <c:v>1.471307934561467</c:v>
                </c:pt>
                <c:pt idx="37">
                  <c:v>0.57204545454545463</c:v>
                </c:pt>
                <c:pt idx="38">
                  <c:v>0.52289036799020727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88-46EA-846A-501BE7911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36675807"/>
        <c:axId val="144855103"/>
      </c:barChart>
      <c:catAx>
        <c:axId val="1436675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4855103"/>
        <c:crosses val="autoZero"/>
        <c:auto val="1"/>
        <c:lblAlgn val="ctr"/>
        <c:lblOffset val="100"/>
        <c:noMultiLvlLbl val="0"/>
      </c:catAx>
      <c:valAx>
        <c:axId val="144855103"/>
        <c:scaling>
          <c:orientation val="minMax"/>
          <c:max val="9"/>
        </c:scaling>
        <c:delete val="0"/>
        <c:axPos val="l"/>
        <c:numFmt formatCode="_-* #,##0.0\x_-;\(#,##0.0\)\x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36675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7F4-44E6-91D4-40301FB7725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'Case 1 - Football Field'!$D$10:$D$12</c:f>
              <c:strCache>
                <c:ptCount val="3"/>
                <c:pt idx="0">
                  <c:v>Listed peers</c:v>
                </c:pt>
                <c:pt idx="1">
                  <c:v>Comparable transactions</c:v>
                </c:pt>
                <c:pt idx="2">
                  <c:v>Investor returns</c:v>
                </c:pt>
              </c:strCache>
            </c:strRef>
          </c:cat>
          <c:val>
            <c:numRef>
              <c:f>'Case 1 - Football Field'!$K$10:$K$12</c:f>
              <c:numCache>
                <c:formatCode>_-* #,##0.0_-;\(#,##0.0\)_-;_-* "-"??_-;_-@_-</c:formatCode>
                <c:ptCount val="3"/>
                <c:pt idx="0">
                  <c:v>68.920178942930548</c:v>
                </c:pt>
                <c:pt idx="1">
                  <c:v>43.261414822275768</c:v>
                </c:pt>
                <c:pt idx="2">
                  <c:v>89.337457778256933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F4-44E6-91D4-40301FB7725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'Case 1 - Football Field'!$D$10:$D$12</c:f>
              <c:strCache>
                <c:ptCount val="3"/>
                <c:pt idx="0">
                  <c:v>Listed peers</c:v>
                </c:pt>
                <c:pt idx="1">
                  <c:v>Comparable transactions</c:v>
                </c:pt>
                <c:pt idx="2">
                  <c:v>Investor returns</c:v>
                </c:pt>
              </c:strCache>
            </c:strRef>
          </c:cat>
          <c:val>
            <c:numRef>
              <c:f>'Case 1 - Football Field'!$L$10:$L$12</c:f>
              <c:numCache>
                <c:formatCode>_-* #,##0.0_-;\(#,##0.0\)_-;_-* "-"??_-;_-@_-</c:formatCode>
                <c:ptCount val="3"/>
                <c:pt idx="0">
                  <c:v>95.898309002417719</c:v>
                </c:pt>
                <c:pt idx="1">
                  <c:v>112.5346602034595</c:v>
                </c:pt>
                <c:pt idx="2">
                  <c:v>36.056827391661571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F4-44E6-91D4-40301FB77259}"/>
            </c:ext>
          </c:extLst>
        </c:ser>
        <c:ser>
          <c:idx val="2"/>
          <c:order val="2"/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'Case 1 - Football Field'!$D$10:$D$12</c:f>
              <c:strCache>
                <c:ptCount val="3"/>
                <c:pt idx="0">
                  <c:v>Listed peers</c:v>
                </c:pt>
                <c:pt idx="1">
                  <c:v>Comparable transactions</c:v>
                </c:pt>
                <c:pt idx="2">
                  <c:v>Investor returns</c:v>
                </c:pt>
              </c:strCache>
            </c:strRef>
          </c:cat>
          <c:val>
            <c:numRef>
              <c:f>'Case 1 - Football Field'!$M$10:$M$12</c:f>
              <c:numCache>
                <c:formatCode>_-* #,##0.0_-;\(#,##0.0\)_-;_-* "-"??_-;_-@_-</c:formatCode>
                <c:ptCount val="3"/>
                <c:pt idx="0">
                  <c:v>164.81848794534827</c:v>
                </c:pt>
                <c:pt idx="1">
                  <c:v>155.79607502573526</c:v>
                </c:pt>
                <c:pt idx="2">
                  <c:v>125.3942851699185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F4-44E6-91D4-40301FB77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6236928"/>
        <c:axId val="1676237760"/>
      </c:barChart>
      <c:catAx>
        <c:axId val="16762369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676237760"/>
        <c:crosses val="autoZero"/>
        <c:auto val="1"/>
        <c:lblAlgn val="ctr"/>
        <c:lblOffset val="100"/>
        <c:noMultiLvlLbl val="0"/>
      </c:catAx>
      <c:valAx>
        <c:axId val="1676237760"/>
        <c:scaling>
          <c:orientation val="minMax"/>
          <c:max val="200"/>
          <c:min val="20"/>
        </c:scaling>
        <c:delete val="0"/>
        <c:axPos val="b"/>
        <c:numFmt formatCode="&quot;£&quot;#,##0&quot;m&quot;;&quot;£&quot;\(#,##0\)&quot;m&quot;;&quot; -&quot;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67623692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Revenue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'Case 2 - Financials'!$E$7:$J$8</c:f>
              <c:multiLvlStrCache>
                <c:ptCount val="6"/>
                <c:lvl>
                  <c:pt idx="0">
                    <c:v>Actual</c:v>
                  </c:pt>
                  <c:pt idx="1">
                    <c:v>Budget</c:v>
                  </c:pt>
                  <c:pt idx="2">
                    <c:v>Forecast</c:v>
                  </c:pt>
                  <c:pt idx="3">
                    <c:v>Forecast</c:v>
                  </c:pt>
                  <c:pt idx="4">
                    <c:v>Forecast</c:v>
                  </c:pt>
                  <c:pt idx="5">
                    <c:v>Forecast</c:v>
                  </c:pt>
                </c:lvl>
                <c:lvl>
                  <c:pt idx="0">
                    <c:v>FY18</c:v>
                  </c:pt>
                  <c:pt idx="1">
                    <c:v>FY19</c:v>
                  </c:pt>
                  <c:pt idx="2">
                    <c:v>FY20</c:v>
                  </c:pt>
                  <c:pt idx="3">
                    <c:v>FY21</c:v>
                  </c:pt>
                  <c:pt idx="4">
                    <c:v>FY22</c:v>
                  </c:pt>
                  <c:pt idx="5">
                    <c:v>FY23</c:v>
                  </c:pt>
                </c:lvl>
              </c:multiLvlStrCache>
            </c:multiLvlStrRef>
          </c:cat>
          <c:val>
            <c:numRef>
              <c:f>'Case 2 - Financials'!$E$10:$J$10</c:f>
              <c:numCache>
                <c:formatCode>_-* #,##0.0_-;\(#,##0.0\)_-;_-* "-"??_-;_-@_-</c:formatCode>
                <c:ptCount val="6"/>
                <c:pt idx="0">
                  <c:v>3.9614544700000005</c:v>
                </c:pt>
                <c:pt idx="1">
                  <c:v>5.7260963405174241</c:v>
                </c:pt>
                <c:pt idx="2">
                  <c:v>9.0254207777037152</c:v>
                </c:pt>
                <c:pt idx="3">
                  <c:v>16.8421992994252</c:v>
                </c:pt>
                <c:pt idx="4">
                  <c:v>30.612297764692784</c:v>
                </c:pt>
                <c:pt idx="5">
                  <c:v>47.914445204186066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3A-4346-A758-8C75CB150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36675807"/>
        <c:axId val="144855103"/>
      </c:barChart>
      <c:lineChart>
        <c:grouping val="standard"/>
        <c:varyColors val="0"/>
        <c:ser>
          <c:idx val="1"/>
          <c:order val="1"/>
          <c:tx>
            <c:v>Revenue growth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8C3A-4346-A758-8C75CB1506BB}"/>
              </c:ext>
            </c:extLst>
          </c:dPt>
          <c:val>
            <c:numRef>
              <c:f>'Case 2 - Financials'!$E$11:$J$11</c:f>
              <c:numCache>
                <c:formatCode>_-* #,##0%_-;\(#,##0\)%_-;_-* "-"??_-;_-@_-</c:formatCode>
                <c:ptCount val="6"/>
                <c:pt idx="0">
                  <c:v>0</c:v>
                </c:pt>
                <c:pt idx="1">
                  <c:v>0.44545302334811976</c:v>
                </c:pt>
                <c:pt idx="2">
                  <c:v>0.57619087088013532</c:v>
                </c:pt>
                <c:pt idx="3">
                  <c:v>0.86608466400059214</c:v>
                </c:pt>
                <c:pt idx="4">
                  <c:v>0.81759503141240808</c:v>
                </c:pt>
                <c:pt idx="5">
                  <c:v>0.56520250693004193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3A-4346-A758-8C75CB150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934607"/>
        <c:axId val="416171951"/>
      </c:lineChart>
      <c:catAx>
        <c:axId val="1436675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4855103"/>
        <c:crosses val="autoZero"/>
        <c:auto val="1"/>
        <c:lblAlgn val="ctr"/>
        <c:lblOffset val="100"/>
        <c:noMultiLvlLbl val="0"/>
      </c:catAx>
      <c:valAx>
        <c:axId val="144855103"/>
        <c:scaling>
          <c:orientation val="minMax"/>
        </c:scaling>
        <c:delete val="0"/>
        <c:axPos val="l"/>
        <c:numFmt formatCode="&quot;£&quot;#,##0&quot;m&quot;_-;\(#,##0.0\)_-;_-* &quot;-&quot;??_-;_-@_-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36675807"/>
        <c:crosses val="autoZero"/>
        <c:crossBetween val="between"/>
      </c:valAx>
      <c:valAx>
        <c:axId val="416171951"/>
        <c:scaling>
          <c:orientation val="minMax"/>
        </c:scaling>
        <c:delete val="0"/>
        <c:axPos val="r"/>
        <c:numFmt formatCode="_-* #,##0%_-;\(#,##0\)%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424934607"/>
        <c:crosses val="max"/>
        <c:crossBetween val="between"/>
      </c:valAx>
      <c:catAx>
        <c:axId val="424934607"/>
        <c:scaling>
          <c:orientation val="minMax"/>
        </c:scaling>
        <c:delete val="1"/>
        <c:axPos val="b"/>
        <c:majorTickMark val="out"/>
        <c:minorTickMark val="none"/>
        <c:tickLblPos val="nextTo"/>
        <c:crossAx val="41617195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EBITDA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'Case 2 - Financials'!$E$7:$J$8</c:f>
              <c:multiLvlStrCache>
                <c:ptCount val="6"/>
                <c:lvl>
                  <c:pt idx="0">
                    <c:v>Actual</c:v>
                  </c:pt>
                  <c:pt idx="1">
                    <c:v>Budget</c:v>
                  </c:pt>
                  <c:pt idx="2">
                    <c:v>Forecast</c:v>
                  </c:pt>
                  <c:pt idx="3">
                    <c:v>Forecast</c:v>
                  </c:pt>
                  <c:pt idx="4">
                    <c:v>Forecast</c:v>
                  </c:pt>
                  <c:pt idx="5">
                    <c:v>Forecast</c:v>
                  </c:pt>
                </c:lvl>
                <c:lvl>
                  <c:pt idx="0">
                    <c:v>FY18</c:v>
                  </c:pt>
                  <c:pt idx="1">
                    <c:v>FY19</c:v>
                  </c:pt>
                  <c:pt idx="2">
                    <c:v>FY20</c:v>
                  </c:pt>
                  <c:pt idx="3">
                    <c:v>FY21</c:v>
                  </c:pt>
                  <c:pt idx="4">
                    <c:v>FY22</c:v>
                  </c:pt>
                  <c:pt idx="5">
                    <c:v>FY23</c:v>
                  </c:pt>
                </c:lvl>
              </c:multiLvlStrCache>
            </c:multiLvlStrRef>
          </c:cat>
          <c:val>
            <c:numRef>
              <c:f>'Case 2 - Financials'!$E$21:$J$21</c:f>
              <c:numCache>
                <c:formatCode>_-* #,##0.0_-;\(#,##0.0\)_-;_-* "-"??_-;_-@_-</c:formatCode>
                <c:ptCount val="6"/>
                <c:pt idx="0">
                  <c:v>1.6709050000007556E-3</c:v>
                </c:pt>
                <c:pt idx="1">
                  <c:v>-1.26380976090485</c:v>
                </c:pt>
                <c:pt idx="2">
                  <c:v>-3.7750324419814563</c:v>
                </c:pt>
                <c:pt idx="3">
                  <c:v>-4.3173748075426959</c:v>
                </c:pt>
                <c:pt idx="4">
                  <c:v>1.1162576033331788</c:v>
                </c:pt>
                <c:pt idx="5">
                  <c:v>9.4005369310901852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41-4F9F-92CB-5C2380A57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36675807"/>
        <c:axId val="144855103"/>
      </c:barChart>
      <c:lineChart>
        <c:grouping val="standard"/>
        <c:varyColors val="0"/>
        <c:ser>
          <c:idx val="1"/>
          <c:order val="1"/>
          <c:tx>
            <c:v>EBITDA margin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'Case 2 - Financials'!$E$22:$J$22</c:f>
              <c:numCache>
                <c:formatCode>_-* #,##0%_-;\(#,##0\)%_-;_-* "-"??_-;_-@_-</c:formatCode>
                <c:ptCount val="6"/>
                <c:pt idx="0">
                  <c:v>4.2179078736218702E-4</c:v>
                </c:pt>
                <c:pt idx="1">
                  <c:v>-0.22071053048168746</c:v>
                </c:pt>
                <c:pt idx="2">
                  <c:v>-0.41826664207249464</c:v>
                </c:pt>
                <c:pt idx="3">
                  <c:v>-0.25634269793316372</c:v>
                </c:pt>
                <c:pt idx="4">
                  <c:v>3.6464352069011739E-2</c:v>
                </c:pt>
                <c:pt idx="5">
                  <c:v>0.1961942143132423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41-4F9F-92CB-5C2380A57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934607"/>
        <c:axId val="416171951"/>
      </c:lineChart>
      <c:catAx>
        <c:axId val="1436675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4855103"/>
        <c:crosses val="autoZero"/>
        <c:auto val="1"/>
        <c:lblAlgn val="ctr"/>
        <c:lblOffset val="100"/>
        <c:noMultiLvlLbl val="0"/>
      </c:catAx>
      <c:valAx>
        <c:axId val="144855103"/>
        <c:scaling>
          <c:orientation val="minMax"/>
        </c:scaling>
        <c:delete val="0"/>
        <c:axPos val="l"/>
        <c:numFmt formatCode="&quot;£&quot;#,##0&quot;m&quot;_-;\(#,##0.0\)_-;_-* &quot;-&quot;??_-;_-@_-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36675807"/>
        <c:crosses val="autoZero"/>
        <c:crossBetween val="between"/>
      </c:valAx>
      <c:valAx>
        <c:axId val="416171951"/>
        <c:scaling>
          <c:orientation val="minMax"/>
          <c:max val="0.25"/>
        </c:scaling>
        <c:delete val="0"/>
        <c:axPos val="r"/>
        <c:numFmt formatCode="_-* #,##0%_-;\(#,##0\)%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424934607"/>
        <c:crosses val="max"/>
        <c:crossBetween val="between"/>
      </c:valAx>
      <c:catAx>
        <c:axId val="424934607"/>
        <c:scaling>
          <c:orientation val="minMax"/>
        </c:scaling>
        <c:delete val="1"/>
        <c:axPos val="b"/>
        <c:majorTickMark val="out"/>
        <c:minorTickMark val="none"/>
        <c:tickLblPos val="nextTo"/>
        <c:crossAx val="41617195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2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9A07-463F-800E-BD5D1987C190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A07-463F-800E-BD5D1987C1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'Case 2 - CompTrans'!$H$59:$H$101</c:f>
              <c:strCache>
                <c:ptCount val="43"/>
                <c:pt idx="0">
                  <c:v>AB Dynamics / Kangaloosh</c:v>
                </c:pt>
                <c:pt idx="1">
                  <c:v>Extreme Networks / Aerohive</c:v>
                </c:pt>
                <c:pt idx="2">
                  <c:v>Blue Prism / Thoughtonomy</c:v>
                </c:pt>
                <c:pt idx="3">
                  <c:v>CGI / SCISYS</c:v>
                </c:pt>
                <c:pt idx="4">
                  <c:v>Salesforce / Tableau</c:v>
                </c:pt>
                <c:pt idx="5">
                  <c:v>Ideagen / Redland</c:v>
                </c:pt>
                <c:pt idx="6">
                  <c:v>Wipro / TechneGroup</c:v>
                </c:pt>
                <c:pt idx="7">
                  <c:v>Quisitive / Corp Renaissance</c:v>
                </c:pt>
                <c:pt idx="8">
                  <c:v>Chaps / Coheris</c:v>
                </c:pt>
                <c:pt idx="9">
                  <c:v>Enghouse / Vidyo</c:v>
                </c:pt>
                <c:pt idx="10">
                  <c:v>E2open / Amber Road</c:v>
                </c:pt>
                <c:pt idx="11">
                  <c:v>Hill-Rom / Voalte</c:v>
                </c:pt>
                <c:pt idx="12">
                  <c:v>Progress / Ipswitch</c:v>
                </c:pt>
                <c:pt idx="13">
                  <c:v>SGSG / Jiangxi Samton</c:v>
                </c:pt>
                <c:pt idx="14">
                  <c:v>Corcentric / Determine</c:v>
                </c:pt>
                <c:pt idx="15">
                  <c:v>Curtiss-Wright / Tactical Comms</c:v>
                </c:pt>
                <c:pt idx="16">
                  <c:v>IS Systems / Pointer</c:v>
                </c:pt>
                <c:pt idx="17">
                  <c:v>QlikTech / Attunity</c:v>
                </c:pt>
                <c:pt idx="18">
                  <c:v>Kofax / Top Image</c:v>
                </c:pt>
                <c:pt idx="19">
                  <c:v>Tyler / MicroPact</c:v>
                </c:pt>
                <c:pt idx="20">
                  <c:v>Vista / MINDBODY</c:v>
                </c:pt>
                <c:pt idx="21">
                  <c:v>CVC / ConvergeOne</c:v>
                </c:pt>
                <c:pt idx="22">
                  <c:v>Twilio / SendGrid</c:v>
                </c:pt>
                <c:pt idx="23">
                  <c:v>Vonage / NewVoiceMedia</c:v>
                </c:pt>
                <c:pt idx="24">
                  <c:v>Sangoma / Digium</c:v>
                </c:pt>
                <c:pt idx="25">
                  <c:v>Amadeus / TravelClick</c:v>
                </c:pt>
                <c:pt idx="26">
                  <c:v>ABRY / Link Mobility</c:v>
                </c:pt>
                <c:pt idx="27">
                  <c:v>Pareteum / Artillium</c:v>
                </c:pt>
                <c:pt idx="28">
                  <c:v>CapGemini / LiquidHub</c:v>
                </c:pt>
                <c:pt idx="29">
                  <c:v>CLX / Vehicle Agency</c:v>
                </c:pt>
                <c:pt idx="30">
                  <c:v>Zix / Erado</c:v>
                </c:pt>
                <c:pt idx="31">
                  <c:v>SCG / RMG</c:v>
                </c:pt>
                <c:pt idx="32">
                  <c:v>Oracle / Aconex</c:v>
                </c:pt>
                <c:pt idx="33">
                  <c:v>Salesforce / MuleSoft</c:v>
                </c:pt>
                <c:pt idx="34">
                  <c:v>Virtusa / eTouch</c:v>
                </c:pt>
                <c:pt idx="35">
                  <c:v>Enea / Openwave</c:v>
                </c:pt>
                <c:pt idx="36">
                  <c:v>Laserline / TXT</c:v>
                </c:pt>
                <c:pt idx="37">
                  <c:v>GFI / RealDolmen</c:v>
                </c:pt>
                <c:pt idx="38">
                  <c:v>Everbridge / Unified Messaging</c:v>
                </c:pt>
                <c:pt idx="39">
                  <c:v>Visa / Fraedom</c:v>
                </c:pt>
                <c:pt idx="40">
                  <c:v>Hanover / Escher</c:v>
                </c:pt>
                <c:pt idx="41">
                  <c:v>Indra / Paradigma</c:v>
                </c:pt>
                <c:pt idx="42">
                  <c:v>NEC / Northgate</c:v>
                </c:pt>
              </c:strCache>
            </c:strRef>
          </c:cat>
          <c:val>
            <c:numRef>
              <c:f>'Case 2 - CompTrans'!$G$59:$G$101</c:f>
              <c:numCache>
                <c:formatCode>_-* #,##0.0\x_-;\(#,##0.0\)\x_-;_-* "-"??_-;_-@_-</c:formatCode>
                <c:ptCount val="43"/>
                <c:pt idx="0">
                  <c:v>5.0999999999999996</c:v>
                </c:pt>
                <c:pt idx="1">
                  <c:v>1.8</c:v>
                </c:pt>
                <c:pt idx="2">
                  <c:v>8.1999999999999993</c:v>
                </c:pt>
                <c:pt idx="3">
                  <c:v>1.3</c:v>
                </c:pt>
                <c:pt idx="4">
                  <c:v>13.2</c:v>
                </c:pt>
                <c:pt idx="5">
                  <c:v>5</c:v>
                </c:pt>
                <c:pt idx="6">
                  <c:v>1.9</c:v>
                </c:pt>
                <c:pt idx="7">
                  <c:v>2.5</c:v>
                </c:pt>
                <c:pt idx="8">
                  <c:v>0.7</c:v>
                </c:pt>
                <c:pt idx="9">
                  <c:v>0.66700000000000004</c:v>
                </c:pt>
                <c:pt idx="10">
                  <c:v>4.9000000000000004</c:v>
                </c:pt>
                <c:pt idx="11">
                  <c:v>4.9000000000000004</c:v>
                </c:pt>
                <c:pt idx="12">
                  <c:v>3</c:v>
                </c:pt>
                <c:pt idx="13">
                  <c:v>1.9</c:v>
                </c:pt>
                <c:pt idx="14">
                  <c:v>1.3</c:v>
                </c:pt>
                <c:pt idx="15">
                  <c:v>3.3</c:v>
                </c:pt>
                <c:pt idx="16">
                  <c:v>1.8</c:v>
                </c:pt>
                <c:pt idx="17">
                  <c:v>5.9</c:v>
                </c:pt>
                <c:pt idx="18">
                  <c:v>0.8</c:v>
                </c:pt>
                <c:pt idx="19">
                  <c:v>2.8</c:v>
                </c:pt>
                <c:pt idx="20">
                  <c:v>8</c:v>
                </c:pt>
                <c:pt idx="21">
                  <c:v>1.17</c:v>
                </c:pt>
                <c:pt idx="22">
                  <c:v>13.37</c:v>
                </c:pt>
                <c:pt idx="23">
                  <c:v>5.53</c:v>
                </c:pt>
                <c:pt idx="24">
                  <c:v>0.9</c:v>
                </c:pt>
                <c:pt idx="25">
                  <c:v>4.0999999999999996</c:v>
                </c:pt>
                <c:pt idx="26">
                  <c:v>2.4</c:v>
                </c:pt>
                <c:pt idx="27">
                  <c:v>6.2</c:v>
                </c:pt>
                <c:pt idx="28">
                  <c:v>2</c:v>
                </c:pt>
                <c:pt idx="29">
                  <c:v>2</c:v>
                </c:pt>
                <c:pt idx="30">
                  <c:v>5.4</c:v>
                </c:pt>
                <c:pt idx="31">
                  <c:v>0.4</c:v>
                </c:pt>
                <c:pt idx="32">
                  <c:v>7.9</c:v>
                </c:pt>
                <c:pt idx="33">
                  <c:v>22.29</c:v>
                </c:pt>
                <c:pt idx="34">
                  <c:v>1.3</c:v>
                </c:pt>
                <c:pt idx="35">
                  <c:v>3.3</c:v>
                </c:pt>
                <c:pt idx="36">
                  <c:v>0.6</c:v>
                </c:pt>
                <c:pt idx="37">
                  <c:v>1.1000000000000001</c:v>
                </c:pt>
                <c:pt idx="38">
                  <c:v>2.6</c:v>
                </c:pt>
                <c:pt idx="39">
                  <c:v>4.3</c:v>
                </c:pt>
                <c:pt idx="40">
                  <c:v>2.7</c:v>
                </c:pt>
                <c:pt idx="41">
                  <c:v>3.6</c:v>
                </c:pt>
                <c:pt idx="42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76-42DA-82BD-BA3579676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36675807"/>
        <c:axId val="144855103"/>
      </c:barChart>
      <c:catAx>
        <c:axId val="1436675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4855103"/>
        <c:crosses val="autoZero"/>
        <c:auto val="1"/>
        <c:lblAlgn val="ctr"/>
        <c:lblOffset val="100"/>
        <c:noMultiLvlLbl val="0"/>
      </c:catAx>
      <c:valAx>
        <c:axId val="144855103"/>
        <c:scaling>
          <c:orientation val="minMax"/>
          <c:max val="25"/>
        </c:scaling>
        <c:delete val="0"/>
        <c:axPos val="l"/>
        <c:numFmt formatCode="_-* #,##0.0\x_-;\(#,##0.0\)\x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36675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EF-4B14-BCCD-A5990710252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'Case 2 - Football Field'!$D$10:$D$12</c:f>
              <c:strCache>
                <c:ptCount val="3"/>
                <c:pt idx="0">
                  <c:v>Listed peers</c:v>
                </c:pt>
                <c:pt idx="1">
                  <c:v>Comparable transactions</c:v>
                </c:pt>
                <c:pt idx="2">
                  <c:v>Investor returns</c:v>
                </c:pt>
              </c:strCache>
            </c:strRef>
          </c:cat>
          <c:val>
            <c:numRef>
              <c:f>'Case 2 - Football Field'!$K$10:$K$12</c:f>
              <c:numCache>
                <c:formatCode>_-* #,##0.0_-;\(#,##0.0\)_-;_-* "-"??_-;_-@_-</c:formatCode>
                <c:ptCount val="3"/>
                <c:pt idx="0">
                  <c:v>37.933216016099628</c:v>
                </c:pt>
                <c:pt idx="1">
                  <c:v>20.652123965509595</c:v>
                </c:pt>
                <c:pt idx="2">
                  <c:v>76.6631123266977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EF-4B14-BCCD-A5990710252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'Case 2 - Football Field'!$D$10:$D$12</c:f>
              <c:strCache>
                <c:ptCount val="3"/>
                <c:pt idx="0">
                  <c:v>Listed peers</c:v>
                </c:pt>
                <c:pt idx="1">
                  <c:v>Comparable transactions</c:v>
                </c:pt>
                <c:pt idx="2">
                  <c:v>Investor returns</c:v>
                </c:pt>
              </c:strCache>
            </c:strRef>
          </c:cat>
          <c:val>
            <c:numRef>
              <c:f>'Case 2 - Football Field'!$L$10:$L$12</c:f>
              <c:numCache>
                <c:formatCode>_-* #,##0.0_-;\(#,##0.0\)_-;_-* "-"??_-;_-@_-</c:formatCode>
                <c:ptCount val="3"/>
                <c:pt idx="0">
                  <c:v>77.586564232767529</c:v>
                </c:pt>
                <c:pt idx="1">
                  <c:v>143.753534317065</c:v>
                </c:pt>
                <c:pt idx="2">
                  <c:v>51.108741551131814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EF-4B14-BCCD-A59907102521}"/>
            </c:ext>
          </c:extLst>
        </c:ser>
        <c:ser>
          <c:idx val="2"/>
          <c:order val="2"/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'Case 2 - Football Field'!$D$10:$D$12</c:f>
              <c:strCache>
                <c:ptCount val="3"/>
                <c:pt idx="0">
                  <c:v>Listed peers</c:v>
                </c:pt>
                <c:pt idx="1">
                  <c:v>Comparable transactions</c:v>
                </c:pt>
                <c:pt idx="2">
                  <c:v>Investor returns</c:v>
                </c:pt>
              </c:strCache>
            </c:strRef>
          </c:cat>
          <c:val>
            <c:numRef>
              <c:f>'Case 2 - Football Field'!$M$10:$M$12</c:f>
              <c:numCache>
                <c:formatCode>_-* #,##0.0_-;\(#,##0.0\)_-;_-* "-"??_-;_-@_-</c:formatCode>
                <c:ptCount val="3"/>
                <c:pt idx="0">
                  <c:v>115.51978024886715</c:v>
                </c:pt>
                <c:pt idx="1">
                  <c:v>164.40565828257459</c:v>
                </c:pt>
                <c:pt idx="2">
                  <c:v>127.77185387782951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EF-4B14-BCCD-A59907102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6236928"/>
        <c:axId val="1676237760"/>
      </c:barChart>
      <c:catAx>
        <c:axId val="16762369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676237760"/>
        <c:crosses val="autoZero"/>
        <c:auto val="1"/>
        <c:lblAlgn val="ctr"/>
        <c:lblOffset val="100"/>
        <c:noMultiLvlLbl val="0"/>
      </c:catAx>
      <c:valAx>
        <c:axId val="1676237760"/>
        <c:scaling>
          <c:orientation val="minMax"/>
          <c:max val="180"/>
        </c:scaling>
        <c:delete val="0"/>
        <c:axPos val="b"/>
        <c:numFmt formatCode="&quot;£&quot;#,##0&quot;m&quot;;&quot;£&quot;\(#,##0\)&quot;m&quot;;&quot; -&quot;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67623692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18</xdr:col>
      <xdr:colOff>349200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8FEB1C-D0E8-4B56-A32B-DDB7B10B4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6</xdr:row>
      <xdr:rowOff>0</xdr:rowOff>
    </xdr:from>
    <xdr:to>
      <xdr:col>25</xdr:col>
      <xdr:colOff>349200</xdr:colOff>
      <xdr:row>26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72D1A1-EDA6-4E4B-8FE2-D8A435BB14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56</xdr:row>
      <xdr:rowOff>0</xdr:rowOff>
    </xdr:from>
    <xdr:to>
      <xdr:col>22</xdr:col>
      <xdr:colOff>176775</xdr:colOff>
      <xdr:row>76</xdr:row>
      <xdr:rowOff>179400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51D36F-82A5-440D-9D9F-F3CF7E6F61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0</xdr:rowOff>
    </xdr:from>
    <xdr:to>
      <xdr:col>17</xdr:col>
      <xdr:colOff>129150</xdr:colOff>
      <xdr:row>33</xdr:row>
      <xdr:rowOff>179400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B4A56A-07D8-470F-A210-6F96838C21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6</xdr:row>
      <xdr:rowOff>0</xdr:rowOff>
    </xdr:from>
    <xdr:to>
      <xdr:col>18</xdr:col>
      <xdr:colOff>349200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752385-E38D-47EF-A111-5758D4BED4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6</xdr:row>
      <xdr:rowOff>0</xdr:rowOff>
    </xdr:from>
    <xdr:to>
      <xdr:col>25</xdr:col>
      <xdr:colOff>349200</xdr:colOff>
      <xdr:row>26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5EA5B5-700B-41A8-916E-4E5D6FCDDE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58</xdr:row>
      <xdr:rowOff>0</xdr:rowOff>
    </xdr:from>
    <xdr:to>
      <xdr:col>23</xdr:col>
      <xdr:colOff>176775</xdr:colOff>
      <xdr:row>76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A19758-B013-4ED8-B480-00725AA68E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0</xdr:rowOff>
    </xdr:from>
    <xdr:to>
      <xdr:col>17</xdr:col>
      <xdr:colOff>129150</xdr:colOff>
      <xdr:row>33</xdr:row>
      <xdr:rowOff>179400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447D14-E27C-409A-82EE-E04E89CBCE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meron.lee\AppData\Local\Microsoft\Windows\INetCache\Content.Outlook\SEHYVTQZ\Exampl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nyteDrive\gpbullhound\Shared\Client%20Folders\Connex%20One\2019.08.06%20-%20Pitch%20-%20SaaS%20-%20M&amp;A%20-%20HC,%20JC,%20JH\4.%20Presentation\2019.07.26%20-%20Discussion%20Materials\Excel\Shareprice%20chart%20EP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2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Client%20Folders/Mobica/09.%20Valuation/January%202018/180116%20-%20Supporting%20Exce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omp%20Model%20-%20Mobica%20Case%20Study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Client%20Folders/Connex%20One/2019.10%20-%20Process%20-%20Project%20Olympus/2.%20Library/1.%20Recieved%20from%20the%20company/01.%20Financial%20Information/Connex%20PL%20Model%20A.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Comp%20Model%20-%20Connex%20Case%20Study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nyteDrive\gpbullhound\Shared\Client%20Folders\Connex%20One\2019.08.06%20-%20Pitch%20-%20SaaS%20-%20M&amp;A%20-%20HC,%20JC,%20JH\4.%20Presentation\2019.07.26%20-%20Discussion%20Materials\Supporting%20Excel%20v.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hart Data (Multiples)"/>
      <sheetName val="Index Data (Multiples)"/>
      <sheetName val="Multiples"/>
    </sheetNames>
    <sheetDataSet>
      <sheetData sheetId="0"/>
      <sheetData sheetId="1"/>
      <sheetData sheetId="2">
        <row r="14">
          <cell r="A14">
            <v>41698</v>
          </cell>
        </row>
        <row r="15">
          <cell r="A15">
            <v>41705</v>
          </cell>
        </row>
        <row r="16">
          <cell r="A16">
            <v>41712</v>
          </cell>
        </row>
        <row r="17">
          <cell r="A17">
            <v>41719</v>
          </cell>
        </row>
        <row r="18">
          <cell r="A18">
            <v>41726</v>
          </cell>
        </row>
        <row r="19">
          <cell r="A19">
            <v>41733</v>
          </cell>
        </row>
        <row r="20">
          <cell r="A20">
            <v>41740</v>
          </cell>
        </row>
        <row r="21">
          <cell r="A21">
            <v>41746</v>
          </cell>
        </row>
        <row r="22">
          <cell r="A22">
            <v>41754</v>
          </cell>
        </row>
        <row r="23">
          <cell r="A23">
            <v>41761</v>
          </cell>
        </row>
        <row r="24">
          <cell r="A24">
            <v>41768</v>
          </cell>
        </row>
        <row r="25">
          <cell r="A25">
            <v>41775</v>
          </cell>
        </row>
        <row r="26">
          <cell r="A26">
            <v>41782</v>
          </cell>
        </row>
        <row r="27">
          <cell r="A27">
            <v>41789</v>
          </cell>
        </row>
        <row r="28">
          <cell r="A28">
            <v>41796</v>
          </cell>
        </row>
        <row r="29">
          <cell r="A29">
            <v>41803</v>
          </cell>
        </row>
        <row r="30">
          <cell r="A30">
            <v>41810</v>
          </cell>
        </row>
        <row r="31">
          <cell r="A31">
            <v>41817</v>
          </cell>
        </row>
        <row r="32">
          <cell r="A32">
            <v>41823</v>
          </cell>
        </row>
        <row r="33">
          <cell r="A33">
            <v>41831</v>
          </cell>
        </row>
        <row r="34">
          <cell r="A34">
            <v>41838</v>
          </cell>
        </row>
        <row r="35">
          <cell r="A35">
            <v>41845</v>
          </cell>
        </row>
        <row r="36">
          <cell r="A36">
            <v>41852</v>
          </cell>
        </row>
        <row r="37">
          <cell r="A37">
            <v>41859</v>
          </cell>
        </row>
        <row r="38">
          <cell r="A38">
            <v>41866</v>
          </cell>
        </row>
        <row r="39">
          <cell r="A39">
            <v>41873</v>
          </cell>
        </row>
        <row r="40">
          <cell r="A40">
            <v>41880</v>
          </cell>
        </row>
        <row r="41">
          <cell r="A41">
            <v>41887</v>
          </cell>
        </row>
        <row r="42">
          <cell r="A42">
            <v>41894</v>
          </cell>
        </row>
        <row r="43">
          <cell r="A43">
            <v>41901</v>
          </cell>
        </row>
        <row r="44">
          <cell r="A44">
            <v>41908</v>
          </cell>
        </row>
        <row r="45">
          <cell r="A45">
            <v>41915</v>
          </cell>
        </row>
        <row r="46">
          <cell r="A46">
            <v>41922</v>
          </cell>
        </row>
        <row r="47">
          <cell r="A47">
            <v>41929</v>
          </cell>
        </row>
        <row r="48">
          <cell r="A48">
            <v>41936</v>
          </cell>
        </row>
        <row r="49">
          <cell r="A49">
            <v>41943</v>
          </cell>
        </row>
        <row r="50">
          <cell r="A50">
            <v>41950</v>
          </cell>
        </row>
        <row r="51">
          <cell r="A51">
            <v>41957</v>
          </cell>
        </row>
        <row r="52">
          <cell r="A52">
            <v>41964</v>
          </cell>
        </row>
        <row r="53">
          <cell r="A53">
            <v>41971</v>
          </cell>
        </row>
        <row r="54">
          <cell r="A54">
            <v>41978</v>
          </cell>
        </row>
        <row r="55">
          <cell r="A55">
            <v>41985</v>
          </cell>
        </row>
        <row r="56">
          <cell r="A56">
            <v>41992</v>
          </cell>
        </row>
        <row r="57">
          <cell r="A57">
            <v>41999</v>
          </cell>
        </row>
        <row r="58">
          <cell r="A58">
            <v>42006</v>
          </cell>
        </row>
        <row r="59">
          <cell r="A59">
            <v>42013</v>
          </cell>
        </row>
        <row r="60">
          <cell r="A60">
            <v>42020</v>
          </cell>
        </row>
        <row r="61">
          <cell r="A61">
            <v>42027</v>
          </cell>
        </row>
        <row r="62">
          <cell r="A62">
            <v>42034</v>
          </cell>
        </row>
        <row r="63">
          <cell r="A63">
            <v>42041</v>
          </cell>
        </row>
        <row r="64">
          <cell r="A64">
            <v>42048</v>
          </cell>
        </row>
        <row r="65">
          <cell r="A65">
            <v>42055</v>
          </cell>
        </row>
        <row r="66">
          <cell r="A66">
            <v>42062</v>
          </cell>
        </row>
        <row r="67">
          <cell r="A67">
            <v>42069</v>
          </cell>
        </row>
        <row r="68">
          <cell r="A68">
            <v>42076</v>
          </cell>
        </row>
        <row r="69">
          <cell r="A69">
            <v>42083</v>
          </cell>
        </row>
        <row r="70">
          <cell r="A70">
            <v>42090</v>
          </cell>
        </row>
        <row r="71">
          <cell r="A71">
            <v>42096</v>
          </cell>
        </row>
        <row r="72">
          <cell r="A72">
            <v>42104</v>
          </cell>
        </row>
        <row r="73">
          <cell r="A73">
            <v>42111</v>
          </cell>
        </row>
        <row r="74">
          <cell r="A74">
            <v>42118</v>
          </cell>
        </row>
        <row r="75">
          <cell r="A75">
            <v>42125</v>
          </cell>
        </row>
        <row r="76">
          <cell r="A76">
            <v>42132</v>
          </cell>
        </row>
        <row r="77">
          <cell r="A77">
            <v>42139</v>
          </cell>
        </row>
        <row r="78">
          <cell r="A78">
            <v>42146</v>
          </cell>
        </row>
        <row r="79">
          <cell r="A79">
            <v>42153</v>
          </cell>
        </row>
        <row r="80">
          <cell r="A80">
            <v>42160</v>
          </cell>
        </row>
        <row r="81">
          <cell r="A81">
            <v>42167</v>
          </cell>
        </row>
        <row r="82">
          <cell r="A82">
            <v>42174</v>
          </cell>
        </row>
        <row r="83">
          <cell r="A83">
            <v>42181</v>
          </cell>
        </row>
        <row r="84">
          <cell r="A84">
            <v>42187</v>
          </cell>
        </row>
        <row r="85">
          <cell r="A85">
            <v>42195</v>
          </cell>
        </row>
        <row r="86">
          <cell r="A86">
            <v>42202</v>
          </cell>
        </row>
        <row r="87">
          <cell r="A87">
            <v>42209</v>
          </cell>
        </row>
        <row r="88">
          <cell r="A88">
            <v>42216</v>
          </cell>
        </row>
        <row r="89">
          <cell r="A89">
            <v>42223</v>
          </cell>
        </row>
        <row r="90">
          <cell r="A90">
            <v>42230</v>
          </cell>
        </row>
        <row r="91">
          <cell r="A91">
            <v>42237</v>
          </cell>
        </row>
        <row r="92">
          <cell r="A92">
            <v>42244</v>
          </cell>
        </row>
        <row r="93">
          <cell r="A93">
            <v>42251</v>
          </cell>
        </row>
        <row r="94">
          <cell r="A94">
            <v>42258</v>
          </cell>
        </row>
        <row r="95">
          <cell r="A95">
            <v>42265</v>
          </cell>
        </row>
        <row r="96">
          <cell r="A96">
            <v>42272</v>
          </cell>
        </row>
        <row r="97">
          <cell r="A97">
            <v>42279</v>
          </cell>
        </row>
        <row r="98">
          <cell r="A98">
            <v>42286</v>
          </cell>
        </row>
        <row r="99">
          <cell r="A99">
            <v>42293</v>
          </cell>
        </row>
        <row r="100">
          <cell r="A100">
            <v>42300</v>
          </cell>
        </row>
        <row r="101">
          <cell r="A101">
            <v>42307</v>
          </cell>
        </row>
        <row r="102">
          <cell r="A102">
            <v>42314</v>
          </cell>
        </row>
        <row r="103">
          <cell r="A103">
            <v>42321</v>
          </cell>
        </row>
        <row r="104">
          <cell r="A104">
            <v>42328</v>
          </cell>
        </row>
        <row r="105">
          <cell r="A105">
            <v>42335</v>
          </cell>
        </row>
        <row r="106">
          <cell r="A106">
            <v>42342</v>
          </cell>
        </row>
        <row r="107">
          <cell r="A107">
            <v>42349</v>
          </cell>
        </row>
        <row r="108">
          <cell r="A108">
            <v>42356</v>
          </cell>
        </row>
        <row r="109">
          <cell r="A109">
            <v>42362</v>
          </cell>
        </row>
        <row r="110">
          <cell r="A110">
            <v>42369</v>
          </cell>
        </row>
        <row r="111">
          <cell r="A111">
            <v>42377</v>
          </cell>
        </row>
        <row r="112">
          <cell r="A112">
            <v>42384</v>
          </cell>
        </row>
        <row r="113">
          <cell r="A113">
            <v>42391</v>
          </cell>
        </row>
        <row r="114">
          <cell r="A114">
            <v>42398</v>
          </cell>
        </row>
        <row r="115">
          <cell r="A115">
            <v>42405</v>
          </cell>
        </row>
        <row r="116">
          <cell r="A116">
            <v>42412</v>
          </cell>
        </row>
        <row r="117">
          <cell r="A117">
            <v>42419</v>
          </cell>
        </row>
        <row r="118">
          <cell r="A118">
            <v>42426</v>
          </cell>
        </row>
        <row r="119">
          <cell r="A119">
            <v>42433</v>
          </cell>
        </row>
        <row r="120">
          <cell r="A120">
            <v>42440</v>
          </cell>
        </row>
        <row r="121">
          <cell r="A121">
            <v>42447</v>
          </cell>
        </row>
        <row r="122">
          <cell r="A122">
            <v>42453</v>
          </cell>
        </row>
        <row r="123">
          <cell r="A123">
            <v>42461</v>
          </cell>
        </row>
        <row r="124">
          <cell r="A124">
            <v>42468</v>
          </cell>
        </row>
        <row r="125">
          <cell r="A125">
            <v>42475</v>
          </cell>
        </row>
        <row r="126">
          <cell r="A126">
            <v>42482</v>
          </cell>
        </row>
        <row r="127">
          <cell r="A127">
            <v>42489</v>
          </cell>
        </row>
        <row r="128">
          <cell r="A128">
            <v>42496</v>
          </cell>
        </row>
        <row r="129">
          <cell r="A129">
            <v>42503</v>
          </cell>
        </row>
        <row r="130">
          <cell r="A130">
            <v>42510</v>
          </cell>
        </row>
        <row r="131">
          <cell r="A131">
            <v>42517</v>
          </cell>
        </row>
        <row r="132">
          <cell r="A132">
            <v>42524</v>
          </cell>
        </row>
        <row r="133">
          <cell r="A133">
            <v>42531</v>
          </cell>
        </row>
        <row r="134">
          <cell r="A134">
            <v>42538</v>
          </cell>
        </row>
        <row r="135">
          <cell r="A135">
            <v>42545</v>
          </cell>
        </row>
        <row r="136">
          <cell r="A136">
            <v>42552</v>
          </cell>
        </row>
        <row r="137">
          <cell r="A137">
            <v>42559</v>
          </cell>
        </row>
        <row r="138">
          <cell r="A138">
            <v>42566</v>
          </cell>
        </row>
        <row r="139">
          <cell r="A139">
            <v>42573</v>
          </cell>
        </row>
        <row r="140">
          <cell r="A140">
            <v>42580</v>
          </cell>
        </row>
        <row r="141">
          <cell r="A141">
            <v>42587</v>
          </cell>
        </row>
        <row r="142">
          <cell r="A142">
            <v>42594</v>
          </cell>
        </row>
        <row r="143">
          <cell r="A143">
            <v>42601</v>
          </cell>
        </row>
        <row r="144">
          <cell r="A144">
            <v>42608</v>
          </cell>
        </row>
        <row r="145">
          <cell r="A145">
            <v>42615</v>
          </cell>
        </row>
        <row r="146">
          <cell r="A146">
            <v>42622</v>
          </cell>
        </row>
        <row r="147">
          <cell r="A147">
            <v>42629</v>
          </cell>
        </row>
        <row r="148">
          <cell r="A148">
            <v>42636</v>
          </cell>
        </row>
        <row r="149">
          <cell r="A149">
            <v>42643</v>
          </cell>
        </row>
        <row r="150">
          <cell r="A150">
            <v>42650</v>
          </cell>
        </row>
        <row r="151">
          <cell r="A151">
            <v>42657</v>
          </cell>
        </row>
        <row r="152">
          <cell r="A152">
            <v>42664</v>
          </cell>
        </row>
        <row r="153">
          <cell r="A153">
            <v>42671</v>
          </cell>
        </row>
        <row r="154">
          <cell r="A154">
            <v>42678</v>
          </cell>
        </row>
        <row r="155">
          <cell r="A155">
            <v>42685</v>
          </cell>
        </row>
        <row r="156">
          <cell r="A156">
            <v>42692</v>
          </cell>
        </row>
        <row r="157">
          <cell r="A157">
            <v>42699</v>
          </cell>
        </row>
        <row r="158">
          <cell r="A158">
            <v>42706</v>
          </cell>
        </row>
        <row r="159">
          <cell r="A159">
            <v>42713</v>
          </cell>
        </row>
        <row r="160">
          <cell r="A160">
            <v>42720</v>
          </cell>
        </row>
        <row r="161">
          <cell r="A161">
            <v>42727</v>
          </cell>
        </row>
        <row r="162">
          <cell r="A162">
            <v>42734</v>
          </cell>
        </row>
        <row r="163">
          <cell r="A163">
            <v>42741</v>
          </cell>
        </row>
        <row r="164">
          <cell r="A164">
            <v>42748</v>
          </cell>
        </row>
        <row r="165">
          <cell r="A165">
            <v>42755</v>
          </cell>
        </row>
        <row r="166">
          <cell r="A166">
            <v>42762</v>
          </cell>
        </row>
        <row r="167">
          <cell r="A167">
            <v>42769</v>
          </cell>
        </row>
        <row r="168">
          <cell r="A168">
            <v>42776</v>
          </cell>
        </row>
        <row r="169">
          <cell r="A169">
            <v>42783</v>
          </cell>
        </row>
        <row r="170">
          <cell r="A170">
            <v>42790</v>
          </cell>
        </row>
        <row r="171">
          <cell r="A171">
            <v>42797</v>
          </cell>
        </row>
        <row r="172">
          <cell r="A172">
            <v>42804</v>
          </cell>
        </row>
        <row r="173">
          <cell r="A173">
            <v>42811</v>
          </cell>
        </row>
        <row r="174">
          <cell r="A174">
            <v>42818</v>
          </cell>
        </row>
        <row r="175">
          <cell r="A175">
            <v>42825</v>
          </cell>
        </row>
        <row r="176">
          <cell r="A176">
            <v>42832</v>
          </cell>
        </row>
        <row r="177">
          <cell r="A177">
            <v>42838</v>
          </cell>
        </row>
        <row r="178">
          <cell r="A178">
            <v>42846</v>
          </cell>
        </row>
        <row r="179">
          <cell r="A179">
            <v>42853</v>
          </cell>
        </row>
        <row r="180">
          <cell r="A180">
            <v>42860</v>
          </cell>
        </row>
        <row r="181">
          <cell r="A181">
            <v>42867</v>
          </cell>
        </row>
        <row r="182">
          <cell r="A182">
            <v>42874</v>
          </cell>
        </row>
        <row r="183">
          <cell r="A183">
            <v>42881</v>
          </cell>
        </row>
        <row r="184">
          <cell r="A184">
            <v>42888</v>
          </cell>
        </row>
        <row r="185">
          <cell r="A185">
            <v>42895</v>
          </cell>
        </row>
        <row r="186">
          <cell r="A186">
            <v>42902</v>
          </cell>
        </row>
        <row r="187">
          <cell r="A187">
            <v>42909</v>
          </cell>
        </row>
        <row r="188">
          <cell r="A188">
            <v>42916</v>
          </cell>
        </row>
        <row r="189">
          <cell r="A189">
            <v>42923</v>
          </cell>
        </row>
        <row r="190">
          <cell r="A190">
            <v>42930</v>
          </cell>
        </row>
        <row r="191">
          <cell r="A191">
            <v>42937</v>
          </cell>
        </row>
        <row r="192">
          <cell r="A192">
            <v>42944</v>
          </cell>
        </row>
        <row r="193">
          <cell r="A193">
            <v>42951</v>
          </cell>
        </row>
        <row r="194">
          <cell r="A194">
            <v>42958</v>
          </cell>
        </row>
        <row r="195">
          <cell r="A195">
            <v>42965</v>
          </cell>
        </row>
        <row r="196">
          <cell r="A196">
            <v>42972</v>
          </cell>
        </row>
        <row r="197">
          <cell r="A197">
            <v>42979</v>
          </cell>
        </row>
        <row r="198">
          <cell r="A198">
            <v>42986</v>
          </cell>
        </row>
        <row r="199">
          <cell r="A199">
            <v>42993</v>
          </cell>
        </row>
        <row r="200">
          <cell r="A200">
            <v>43000</v>
          </cell>
        </row>
        <row r="201">
          <cell r="A201">
            <v>43007</v>
          </cell>
        </row>
        <row r="202">
          <cell r="A202">
            <v>43014</v>
          </cell>
        </row>
        <row r="203">
          <cell r="A203">
            <v>43021</v>
          </cell>
        </row>
        <row r="204">
          <cell r="A204">
            <v>43028</v>
          </cell>
        </row>
        <row r="205">
          <cell r="A205">
            <v>43035</v>
          </cell>
        </row>
        <row r="206">
          <cell r="A206">
            <v>43042</v>
          </cell>
        </row>
        <row r="207">
          <cell r="A207">
            <v>43049</v>
          </cell>
        </row>
        <row r="208">
          <cell r="A208">
            <v>43056</v>
          </cell>
        </row>
        <row r="209">
          <cell r="A209">
            <v>43063</v>
          </cell>
        </row>
        <row r="210">
          <cell r="A210">
            <v>43070</v>
          </cell>
        </row>
        <row r="211">
          <cell r="A211">
            <v>43077</v>
          </cell>
        </row>
        <row r="212">
          <cell r="A212">
            <v>43084</v>
          </cell>
        </row>
        <row r="213">
          <cell r="A213">
            <v>43091</v>
          </cell>
        </row>
        <row r="214">
          <cell r="A214">
            <v>43098</v>
          </cell>
        </row>
        <row r="215">
          <cell r="A215">
            <v>43105</v>
          </cell>
        </row>
        <row r="216">
          <cell r="A216">
            <v>43112</v>
          </cell>
        </row>
        <row r="217">
          <cell r="A217">
            <v>43119</v>
          </cell>
        </row>
        <row r="218">
          <cell r="A218">
            <v>43126</v>
          </cell>
        </row>
        <row r="219">
          <cell r="A219">
            <v>43133</v>
          </cell>
        </row>
        <row r="220">
          <cell r="A220">
            <v>43140</v>
          </cell>
        </row>
        <row r="221">
          <cell r="A221">
            <v>43147</v>
          </cell>
        </row>
        <row r="222">
          <cell r="A222">
            <v>43154</v>
          </cell>
        </row>
        <row r="223">
          <cell r="A223">
            <v>43161</v>
          </cell>
        </row>
        <row r="224">
          <cell r="A224">
            <v>43168</v>
          </cell>
        </row>
        <row r="225">
          <cell r="A225">
            <v>43175</v>
          </cell>
        </row>
        <row r="226">
          <cell r="A226">
            <v>43182</v>
          </cell>
        </row>
        <row r="227">
          <cell r="A227">
            <v>43188</v>
          </cell>
        </row>
        <row r="228">
          <cell r="A228">
            <v>43196</v>
          </cell>
        </row>
        <row r="229">
          <cell r="A229">
            <v>43203</v>
          </cell>
        </row>
        <row r="230">
          <cell r="A230">
            <v>43210</v>
          </cell>
        </row>
        <row r="231">
          <cell r="A231">
            <v>43217</v>
          </cell>
        </row>
        <row r="232">
          <cell r="A232">
            <v>43224</v>
          </cell>
        </row>
        <row r="233">
          <cell r="A233">
            <v>43231</v>
          </cell>
        </row>
        <row r="234">
          <cell r="A234">
            <v>43238</v>
          </cell>
        </row>
        <row r="235">
          <cell r="A235">
            <v>43245</v>
          </cell>
        </row>
        <row r="236">
          <cell r="A236">
            <v>43252</v>
          </cell>
        </row>
        <row r="237">
          <cell r="A237">
            <v>43259</v>
          </cell>
        </row>
        <row r="238">
          <cell r="A238">
            <v>43266</v>
          </cell>
        </row>
        <row r="239">
          <cell r="A239">
            <v>43273</v>
          </cell>
        </row>
        <row r="240">
          <cell r="A240">
            <v>43280</v>
          </cell>
        </row>
        <row r="241">
          <cell r="A241">
            <v>43287</v>
          </cell>
        </row>
        <row r="242">
          <cell r="A242">
            <v>43294</v>
          </cell>
        </row>
        <row r="243">
          <cell r="A243">
            <v>43301</v>
          </cell>
        </row>
        <row r="244">
          <cell r="A244">
            <v>43308</v>
          </cell>
        </row>
        <row r="245">
          <cell r="A245">
            <v>43315</v>
          </cell>
        </row>
        <row r="246">
          <cell r="A246">
            <v>43322</v>
          </cell>
        </row>
        <row r="247">
          <cell r="A247">
            <v>43329</v>
          </cell>
        </row>
        <row r="248">
          <cell r="A248">
            <v>43336</v>
          </cell>
        </row>
        <row r="249">
          <cell r="A249">
            <v>43343</v>
          </cell>
        </row>
        <row r="250">
          <cell r="A250">
            <v>43350</v>
          </cell>
        </row>
        <row r="251">
          <cell r="A251">
            <v>43357</v>
          </cell>
        </row>
        <row r="252">
          <cell r="A252">
            <v>43364</v>
          </cell>
        </row>
        <row r="253">
          <cell r="A253">
            <v>43371</v>
          </cell>
        </row>
        <row r="254">
          <cell r="A254">
            <v>43378</v>
          </cell>
        </row>
        <row r="255">
          <cell r="A255">
            <v>43385</v>
          </cell>
        </row>
        <row r="256">
          <cell r="A256">
            <v>43392</v>
          </cell>
        </row>
        <row r="257">
          <cell r="A257">
            <v>43399</v>
          </cell>
        </row>
        <row r="258">
          <cell r="A258">
            <v>43406</v>
          </cell>
        </row>
        <row r="259">
          <cell r="A259">
            <v>43413</v>
          </cell>
        </row>
        <row r="260">
          <cell r="A260">
            <v>43420</v>
          </cell>
        </row>
        <row r="261">
          <cell r="A261">
            <v>43427</v>
          </cell>
        </row>
        <row r="262">
          <cell r="A262">
            <v>43434</v>
          </cell>
        </row>
        <row r="263">
          <cell r="A263">
            <v>43441</v>
          </cell>
        </row>
        <row r="264">
          <cell r="A264">
            <v>43448</v>
          </cell>
        </row>
        <row r="265">
          <cell r="A265">
            <v>43455</v>
          </cell>
        </row>
        <row r="266">
          <cell r="A266">
            <v>43462</v>
          </cell>
        </row>
        <row r="267">
          <cell r="A267">
            <v>43469</v>
          </cell>
        </row>
        <row r="268">
          <cell r="A268">
            <v>43476</v>
          </cell>
        </row>
        <row r="269">
          <cell r="A269">
            <v>43483</v>
          </cell>
        </row>
        <row r="270">
          <cell r="A270">
            <v>43490</v>
          </cell>
        </row>
        <row r="271">
          <cell r="A271">
            <v>43497</v>
          </cell>
        </row>
        <row r="272">
          <cell r="A272">
            <v>43504</v>
          </cell>
        </row>
        <row r="273">
          <cell r="A273">
            <v>43511</v>
          </cell>
        </row>
        <row r="274">
          <cell r="A274">
            <v>43517</v>
          </cell>
        </row>
      </sheetData>
      <sheetData sheetId="3">
        <row r="14">
          <cell r="F14">
            <v>41698</v>
          </cell>
        </row>
        <row r="15">
          <cell r="F15">
            <v>41705</v>
          </cell>
        </row>
        <row r="16">
          <cell r="F16">
            <v>41712</v>
          </cell>
        </row>
        <row r="17">
          <cell r="F17">
            <v>41719</v>
          </cell>
        </row>
        <row r="18">
          <cell r="F18">
            <v>41726</v>
          </cell>
        </row>
        <row r="19">
          <cell r="F19">
            <v>41733</v>
          </cell>
        </row>
        <row r="20">
          <cell r="F20">
            <v>41740</v>
          </cell>
        </row>
        <row r="21">
          <cell r="F21">
            <v>41746</v>
          </cell>
        </row>
        <row r="22">
          <cell r="F22">
            <v>41754</v>
          </cell>
        </row>
        <row r="23">
          <cell r="F23">
            <v>41761</v>
          </cell>
        </row>
        <row r="24">
          <cell r="F24">
            <v>41768</v>
          </cell>
        </row>
        <row r="25">
          <cell r="F25">
            <v>41775</v>
          </cell>
        </row>
        <row r="26">
          <cell r="F26">
            <v>41782</v>
          </cell>
        </row>
        <row r="27">
          <cell r="F27">
            <v>41789</v>
          </cell>
        </row>
        <row r="28">
          <cell r="F28">
            <v>41796</v>
          </cell>
        </row>
        <row r="29">
          <cell r="F29">
            <v>41803</v>
          </cell>
        </row>
        <row r="30">
          <cell r="F30">
            <v>41810</v>
          </cell>
        </row>
        <row r="31">
          <cell r="F31">
            <v>41817</v>
          </cell>
        </row>
        <row r="32">
          <cell r="F32">
            <v>41823</v>
          </cell>
        </row>
        <row r="33">
          <cell r="F33">
            <v>41831</v>
          </cell>
        </row>
        <row r="34">
          <cell r="F34">
            <v>41838</v>
          </cell>
        </row>
        <row r="35">
          <cell r="F35">
            <v>41845</v>
          </cell>
        </row>
        <row r="36">
          <cell r="F36">
            <v>41852</v>
          </cell>
        </row>
        <row r="37">
          <cell r="F37">
            <v>41859</v>
          </cell>
        </row>
        <row r="38">
          <cell r="F38">
            <v>41866</v>
          </cell>
        </row>
        <row r="39">
          <cell r="F39">
            <v>41873</v>
          </cell>
        </row>
        <row r="40">
          <cell r="F40">
            <v>41880</v>
          </cell>
        </row>
        <row r="41">
          <cell r="F41">
            <v>41887</v>
          </cell>
        </row>
        <row r="42">
          <cell r="F42">
            <v>41894</v>
          </cell>
        </row>
        <row r="43">
          <cell r="F43">
            <v>41901</v>
          </cell>
        </row>
        <row r="44">
          <cell r="F44">
            <v>41908</v>
          </cell>
        </row>
        <row r="45">
          <cell r="F45">
            <v>41915</v>
          </cell>
        </row>
        <row r="46">
          <cell r="F46">
            <v>41922</v>
          </cell>
        </row>
        <row r="47">
          <cell r="F47">
            <v>41929</v>
          </cell>
        </row>
        <row r="48">
          <cell r="F48">
            <v>41936</v>
          </cell>
        </row>
        <row r="49">
          <cell r="F49">
            <v>41943</v>
          </cell>
        </row>
        <row r="50">
          <cell r="F50">
            <v>41950</v>
          </cell>
        </row>
        <row r="51">
          <cell r="F51">
            <v>41957</v>
          </cell>
        </row>
        <row r="52">
          <cell r="F52">
            <v>41964</v>
          </cell>
        </row>
        <row r="53">
          <cell r="F53">
            <v>41971</v>
          </cell>
        </row>
        <row r="54">
          <cell r="F54">
            <v>41978</v>
          </cell>
        </row>
        <row r="55">
          <cell r="F55">
            <v>41985</v>
          </cell>
        </row>
        <row r="56">
          <cell r="F56">
            <v>41992</v>
          </cell>
        </row>
        <row r="57">
          <cell r="F57">
            <v>41999</v>
          </cell>
        </row>
        <row r="58">
          <cell r="F58">
            <v>42006</v>
          </cell>
        </row>
        <row r="59">
          <cell r="F59">
            <v>42013</v>
          </cell>
        </row>
        <row r="60">
          <cell r="F60">
            <v>42020</v>
          </cell>
        </row>
        <row r="61">
          <cell r="F61">
            <v>42027</v>
          </cell>
        </row>
        <row r="62">
          <cell r="F62">
            <v>42034</v>
          </cell>
        </row>
        <row r="63">
          <cell r="F63">
            <v>42041</v>
          </cell>
        </row>
        <row r="64">
          <cell r="F64">
            <v>42048</v>
          </cell>
        </row>
        <row r="65">
          <cell r="F65">
            <v>42055</v>
          </cell>
        </row>
        <row r="66">
          <cell r="F66">
            <v>42062</v>
          </cell>
        </row>
        <row r="67">
          <cell r="F67">
            <v>42069</v>
          </cell>
        </row>
        <row r="68">
          <cell r="F68">
            <v>42076</v>
          </cell>
        </row>
        <row r="69">
          <cell r="F69">
            <v>42083</v>
          </cell>
        </row>
        <row r="70">
          <cell r="F70">
            <v>42090</v>
          </cell>
        </row>
        <row r="71">
          <cell r="F71">
            <v>42096</v>
          </cell>
        </row>
        <row r="72">
          <cell r="F72">
            <v>42104</v>
          </cell>
        </row>
        <row r="73">
          <cell r="F73">
            <v>42111</v>
          </cell>
        </row>
        <row r="74">
          <cell r="F74">
            <v>42118</v>
          </cell>
        </row>
        <row r="75">
          <cell r="F75">
            <v>42125</v>
          </cell>
        </row>
        <row r="76">
          <cell r="F76">
            <v>42132</v>
          </cell>
        </row>
        <row r="77">
          <cell r="F77">
            <v>42139</v>
          </cell>
        </row>
        <row r="78">
          <cell r="F78">
            <v>42146</v>
          </cell>
        </row>
        <row r="79">
          <cell r="F79">
            <v>42153</v>
          </cell>
        </row>
        <row r="80">
          <cell r="F80">
            <v>42160</v>
          </cell>
        </row>
        <row r="81">
          <cell r="F81">
            <v>42167</v>
          </cell>
        </row>
        <row r="82">
          <cell r="F82">
            <v>42174</v>
          </cell>
        </row>
        <row r="83">
          <cell r="F83">
            <v>42181</v>
          </cell>
        </row>
        <row r="84">
          <cell r="F84">
            <v>42187</v>
          </cell>
        </row>
        <row r="85">
          <cell r="F85">
            <v>42195</v>
          </cell>
        </row>
        <row r="86">
          <cell r="F86">
            <v>42202</v>
          </cell>
        </row>
        <row r="87">
          <cell r="F87">
            <v>42209</v>
          </cell>
        </row>
        <row r="88">
          <cell r="F88">
            <v>42216</v>
          </cell>
        </row>
        <row r="89">
          <cell r="F89">
            <v>42223</v>
          </cell>
        </row>
        <row r="90">
          <cell r="F90">
            <v>42230</v>
          </cell>
        </row>
        <row r="91">
          <cell r="F91">
            <v>42237</v>
          </cell>
        </row>
        <row r="92">
          <cell r="F92">
            <v>42244</v>
          </cell>
        </row>
        <row r="93">
          <cell r="F93">
            <v>42251</v>
          </cell>
        </row>
        <row r="94">
          <cell r="F94">
            <v>42258</v>
          </cell>
        </row>
        <row r="95">
          <cell r="F95">
            <v>42265</v>
          </cell>
        </row>
        <row r="96">
          <cell r="F96">
            <v>42272</v>
          </cell>
        </row>
        <row r="97">
          <cell r="F97">
            <v>42279</v>
          </cell>
        </row>
        <row r="98">
          <cell r="F98">
            <v>42286</v>
          </cell>
        </row>
        <row r="99">
          <cell r="F99">
            <v>42293</v>
          </cell>
        </row>
        <row r="100">
          <cell r="F100">
            <v>42300</v>
          </cell>
        </row>
        <row r="101">
          <cell r="F101">
            <v>42307</v>
          </cell>
        </row>
        <row r="102">
          <cell r="F102">
            <v>42314</v>
          </cell>
        </row>
        <row r="103">
          <cell r="F103">
            <v>42321</v>
          </cell>
        </row>
        <row r="104">
          <cell r="F104">
            <v>42328</v>
          </cell>
        </row>
        <row r="105">
          <cell r="F105">
            <v>42335</v>
          </cell>
        </row>
        <row r="106">
          <cell r="F106">
            <v>42342</v>
          </cell>
        </row>
        <row r="107">
          <cell r="F107">
            <v>42349</v>
          </cell>
        </row>
        <row r="108">
          <cell r="F108">
            <v>42356</v>
          </cell>
        </row>
        <row r="109">
          <cell r="F109">
            <v>42362</v>
          </cell>
        </row>
        <row r="110">
          <cell r="F110">
            <v>42369</v>
          </cell>
        </row>
        <row r="111">
          <cell r="F111">
            <v>42377</v>
          </cell>
        </row>
        <row r="112">
          <cell r="F112">
            <v>42384</v>
          </cell>
        </row>
        <row r="113">
          <cell r="F113">
            <v>42391</v>
          </cell>
        </row>
        <row r="114">
          <cell r="F114">
            <v>42398</v>
          </cell>
        </row>
        <row r="115">
          <cell r="F115">
            <v>42405</v>
          </cell>
        </row>
        <row r="116">
          <cell r="F116">
            <v>42412</v>
          </cell>
        </row>
        <row r="117">
          <cell r="F117">
            <v>42419</v>
          </cell>
        </row>
        <row r="118">
          <cell r="F118">
            <v>42426</v>
          </cell>
        </row>
        <row r="119">
          <cell r="F119">
            <v>42433</v>
          </cell>
        </row>
        <row r="120">
          <cell r="F120">
            <v>42440</v>
          </cell>
        </row>
        <row r="121">
          <cell r="F121">
            <v>42447</v>
          </cell>
        </row>
        <row r="122">
          <cell r="F122">
            <v>42453</v>
          </cell>
        </row>
        <row r="123">
          <cell r="F123">
            <v>42461</v>
          </cell>
        </row>
        <row r="124">
          <cell r="F124">
            <v>42468</v>
          </cell>
        </row>
        <row r="125">
          <cell r="F125">
            <v>42475</v>
          </cell>
        </row>
        <row r="126">
          <cell r="F126">
            <v>42482</v>
          </cell>
        </row>
        <row r="127">
          <cell r="F127">
            <v>42489</v>
          </cell>
        </row>
        <row r="128">
          <cell r="F128">
            <v>42496</v>
          </cell>
        </row>
        <row r="129">
          <cell r="F129">
            <v>42503</v>
          </cell>
        </row>
        <row r="130">
          <cell r="F130">
            <v>42510</v>
          </cell>
        </row>
        <row r="131">
          <cell r="F131">
            <v>42517</v>
          </cell>
        </row>
        <row r="132">
          <cell r="F132">
            <v>42524</v>
          </cell>
        </row>
        <row r="133">
          <cell r="F133">
            <v>42531</v>
          </cell>
        </row>
        <row r="134">
          <cell r="F134">
            <v>42538</v>
          </cell>
        </row>
        <row r="135">
          <cell r="F135">
            <v>42545</v>
          </cell>
        </row>
        <row r="136">
          <cell r="F136">
            <v>42552</v>
          </cell>
        </row>
        <row r="137">
          <cell r="F137">
            <v>42559</v>
          </cell>
        </row>
        <row r="138">
          <cell r="F138">
            <v>42566</v>
          </cell>
        </row>
        <row r="139">
          <cell r="F139">
            <v>42573</v>
          </cell>
        </row>
        <row r="140">
          <cell r="F140">
            <v>42580</v>
          </cell>
        </row>
        <row r="141">
          <cell r="F141">
            <v>42587</v>
          </cell>
        </row>
        <row r="142">
          <cell r="F142">
            <v>42594</v>
          </cell>
        </row>
        <row r="143">
          <cell r="F143">
            <v>42601</v>
          </cell>
        </row>
        <row r="144">
          <cell r="F144">
            <v>42608</v>
          </cell>
        </row>
        <row r="145">
          <cell r="F145">
            <v>42615</v>
          </cell>
        </row>
        <row r="146">
          <cell r="F146">
            <v>42622</v>
          </cell>
        </row>
        <row r="147">
          <cell r="F147">
            <v>42629</v>
          </cell>
        </row>
        <row r="148">
          <cell r="F148">
            <v>42636</v>
          </cell>
        </row>
        <row r="149">
          <cell r="F149">
            <v>42643</v>
          </cell>
        </row>
        <row r="150">
          <cell r="F150">
            <v>42650</v>
          </cell>
        </row>
        <row r="151">
          <cell r="F151">
            <v>42657</v>
          </cell>
        </row>
        <row r="152">
          <cell r="F152">
            <v>42664</v>
          </cell>
        </row>
        <row r="153">
          <cell r="F153">
            <v>42671</v>
          </cell>
        </row>
        <row r="154">
          <cell r="F154">
            <v>42678</v>
          </cell>
        </row>
        <row r="155">
          <cell r="F155">
            <v>42685</v>
          </cell>
        </row>
        <row r="156">
          <cell r="F156">
            <v>42692</v>
          </cell>
        </row>
        <row r="157">
          <cell r="F157">
            <v>42699</v>
          </cell>
        </row>
        <row r="158">
          <cell r="F158">
            <v>42706</v>
          </cell>
        </row>
        <row r="159">
          <cell r="F159">
            <v>42713</v>
          </cell>
        </row>
        <row r="160">
          <cell r="F160">
            <v>42720</v>
          </cell>
        </row>
        <row r="161">
          <cell r="F161">
            <v>42727</v>
          </cell>
        </row>
        <row r="162">
          <cell r="F162">
            <v>42734</v>
          </cell>
        </row>
        <row r="163">
          <cell r="F163">
            <v>42741</v>
          </cell>
        </row>
        <row r="164">
          <cell r="F164">
            <v>42748</v>
          </cell>
        </row>
        <row r="165">
          <cell r="F165">
            <v>42755</v>
          </cell>
        </row>
        <row r="166">
          <cell r="F166">
            <v>42762</v>
          </cell>
        </row>
        <row r="167">
          <cell r="F167">
            <v>42769</v>
          </cell>
        </row>
        <row r="168">
          <cell r="F168">
            <v>42776</v>
          </cell>
        </row>
        <row r="169">
          <cell r="F169">
            <v>42783</v>
          </cell>
        </row>
        <row r="170">
          <cell r="F170">
            <v>42790</v>
          </cell>
        </row>
        <row r="171">
          <cell r="F171">
            <v>42797</v>
          </cell>
        </row>
        <row r="172">
          <cell r="F172">
            <v>42804</v>
          </cell>
        </row>
        <row r="173">
          <cell r="F173">
            <v>42811</v>
          </cell>
        </row>
        <row r="174">
          <cell r="F174">
            <v>42818</v>
          </cell>
        </row>
        <row r="175">
          <cell r="F175">
            <v>42825</v>
          </cell>
        </row>
        <row r="176">
          <cell r="F176">
            <v>42832</v>
          </cell>
        </row>
        <row r="177">
          <cell r="F177">
            <v>42838</v>
          </cell>
        </row>
        <row r="178">
          <cell r="F178">
            <v>42846</v>
          </cell>
        </row>
        <row r="179">
          <cell r="F179">
            <v>42853</v>
          </cell>
        </row>
        <row r="180">
          <cell r="F180">
            <v>42860</v>
          </cell>
        </row>
        <row r="181">
          <cell r="F181">
            <v>42867</v>
          </cell>
        </row>
        <row r="182">
          <cell r="F182">
            <v>42874</v>
          </cell>
        </row>
        <row r="183">
          <cell r="F183">
            <v>42881</v>
          </cell>
        </row>
        <row r="184">
          <cell r="F184">
            <v>42888</v>
          </cell>
        </row>
        <row r="185">
          <cell r="F185">
            <v>42895</v>
          </cell>
        </row>
        <row r="186">
          <cell r="F186">
            <v>42902</v>
          </cell>
        </row>
        <row r="187">
          <cell r="F187">
            <v>42909</v>
          </cell>
        </row>
        <row r="188">
          <cell r="F188">
            <v>42916</v>
          </cell>
        </row>
        <row r="189">
          <cell r="F189">
            <v>42923</v>
          </cell>
        </row>
        <row r="190">
          <cell r="F190">
            <v>42930</v>
          </cell>
        </row>
        <row r="191">
          <cell r="F191">
            <v>42937</v>
          </cell>
        </row>
        <row r="192">
          <cell r="F192">
            <v>42944</v>
          </cell>
        </row>
        <row r="193">
          <cell r="F193">
            <v>42951</v>
          </cell>
        </row>
        <row r="194">
          <cell r="F194">
            <v>42958</v>
          </cell>
        </row>
        <row r="195">
          <cell r="F195">
            <v>42965</v>
          </cell>
        </row>
        <row r="196">
          <cell r="F196">
            <v>42972</v>
          </cell>
        </row>
        <row r="197">
          <cell r="F197">
            <v>42979</v>
          </cell>
        </row>
        <row r="198">
          <cell r="F198">
            <v>42986</v>
          </cell>
        </row>
        <row r="199">
          <cell r="F199">
            <v>42993</v>
          </cell>
        </row>
        <row r="200">
          <cell r="F200">
            <v>43000</v>
          </cell>
        </row>
        <row r="201">
          <cell r="F201">
            <v>43007</v>
          </cell>
        </row>
        <row r="202">
          <cell r="F202">
            <v>43014</v>
          </cell>
        </row>
        <row r="203">
          <cell r="F203">
            <v>43021</v>
          </cell>
        </row>
        <row r="204">
          <cell r="F204">
            <v>43028</v>
          </cell>
        </row>
        <row r="205">
          <cell r="F205">
            <v>43035</v>
          </cell>
        </row>
        <row r="206">
          <cell r="F206">
            <v>43042</v>
          </cell>
        </row>
        <row r="207">
          <cell r="F207">
            <v>43049</v>
          </cell>
        </row>
        <row r="208">
          <cell r="F208">
            <v>43056</v>
          </cell>
        </row>
        <row r="209">
          <cell r="F209">
            <v>43063</v>
          </cell>
        </row>
        <row r="210">
          <cell r="F210">
            <v>43070</v>
          </cell>
        </row>
        <row r="211">
          <cell r="F211">
            <v>43077</v>
          </cell>
        </row>
        <row r="212">
          <cell r="F212">
            <v>43084</v>
          </cell>
        </row>
        <row r="213">
          <cell r="F213">
            <v>43091</v>
          </cell>
        </row>
        <row r="214">
          <cell r="F214">
            <v>43098</v>
          </cell>
        </row>
        <row r="215">
          <cell r="F215">
            <v>43105</v>
          </cell>
        </row>
        <row r="216">
          <cell r="F216">
            <v>43112</v>
          </cell>
        </row>
        <row r="217">
          <cell r="F217">
            <v>43119</v>
          </cell>
        </row>
        <row r="218">
          <cell r="F218">
            <v>43126</v>
          </cell>
        </row>
        <row r="219">
          <cell r="F219">
            <v>43133</v>
          </cell>
        </row>
        <row r="220">
          <cell r="F220">
            <v>43140</v>
          </cell>
        </row>
        <row r="221">
          <cell r="F221">
            <v>43147</v>
          </cell>
        </row>
        <row r="222">
          <cell r="F222">
            <v>43154</v>
          </cell>
        </row>
        <row r="223">
          <cell r="F223">
            <v>43161</v>
          </cell>
        </row>
        <row r="224">
          <cell r="F224">
            <v>43168</v>
          </cell>
        </row>
        <row r="225">
          <cell r="F225">
            <v>43175</v>
          </cell>
        </row>
        <row r="226">
          <cell r="F226">
            <v>43182</v>
          </cell>
        </row>
        <row r="227">
          <cell r="F227">
            <v>43188</v>
          </cell>
        </row>
        <row r="228">
          <cell r="F228">
            <v>43196</v>
          </cell>
        </row>
        <row r="229">
          <cell r="F229">
            <v>43203</v>
          </cell>
        </row>
        <row r="230">
          <cell r="F230">
            <v>43210</v>
          </cell>
        </row>
        <row r="231">
          <cell r="F231">
            <v>43217</v>
          </cell>
        </row>
        <row r="232">
          <cell r="F232">
            <v>43224</v>
          </cell>
        </row>
        <row r="233">
          <cell r="F233">
            <v>43231</v>
          </cell>
        </row>
        <row r="234">
          <cell r="F234">
            <v>43238</v>
          </cell>
        </row>
        <row r="235">
          <cell r="F235">
            <v>43245</v>
          </cell>
        </row>
        <row r="236">
          <cell r="F236">
            <v>43252</v>
          </cell>
        </row>
        <row r="237">
          <cell r="F237">
            <v>43259</v>
          </cell>
        </row>
        <row r="238">
          <cell r="F238">
            <v>43266</v>
          </cell>
        </row>
        <row r="239">
          <cell r="F239">
            <v>43273</v>
          </cell>
        </row>
        <row r="240">
          <cell r="F240">
            <v>43280</v>
          </cell>
        </row>
        <row r="241">
          <cell r="F241">
            <v>43287</v>
          </cell>
        </row>
        <row r="242">
          <cell r="F242">
            <v>43294</v>
          </cell>
        </row>
        <row r="243">
          <cell r="F243">
            <v>43301</v>
          </cell>
        </row>
        <row r="244">
          <cell r="F244">
            <v>43308</v>
          </cell>
        </row>
        <row r="245">
          <cell r="F245">
            <v>43315</v>
          </cell>
        </row>
        <row r="246">
          <cell r="F246">
            <v>43322</v>
          </cell>
        </row>
        <row r="247">
          <cell r="F247">
            <v>43329</v>
          </cell>
        </row>
        <row r="248">
          <cell r="F248">
            <v>43336</v>
          </cell>
        </row>
        <row r="249">
          <cell r="F249">
            <v>43343</v>
          </cell>
        </row>
        <row r="250">
          <cell r="F250">
            <v>43350</v>
          </cell>
        </row>
        <row r="251">
          <cell r="F251">
            <v>43357</v>
          </cell>
        </row>
        <row r="252">
          <cell r="F252">
            <v>43364</v>
          </cell>
        </row>
        <row r="253">
          <cell r="F253">
            <v>43371</v>
          </cell>
        </row>
        <row r="254">
          <cell r="F254">
            <v>43378</v>
          </cell>
        </row>
        <row r="255">
          <cell r="F255">
            <v>43385</v>
          </cell>
        </row>
        <row r="256">
          <cell r="F256">
            <v>43392</v>
          </cell>
        </row>
        <row r="257">
          <cell r="F257">
            <v>43399</v>
          </cell>
        </row>
        <row r="258">
          <cell r="F258">
            <v>43406</v>
          </cell>
        </row>
        <row r="259">
          <cell r="F259">
            <v>43413</v>
          </cell>
        </row>
        <row r="260">
          <cell r="F260">
            <v>43420</v>
          </cell>
        </row>
        <row r="261">
          <cell r="F261">
            <v>43427</v>
          </cell>
        </row>
        <row r="262">
          <cell r="F262">
            <v>43434</v>
          </cell>
        </row>
        <row r="263">
          <cell r="F263">
            <v>43441</v>
          </cell>
        </row>
        <row r="264">
          <cell r="F264">
            <v>43448</v>
          </cell>
        </row>
        <row r="265">
          <cell r="F265">
            <v>43455</v>
          </cell>
        </row>
        <row r="266">
          <cell r="F266">
            <v>43462</v>
          </cell>
        </row>
        <row r="267">
          <cell r="F267">
            <v>43469</v>
          </cell>
        </row>
        <row r="268">
          <cell r="F268">
            <v>43476</v>
          </cell>
        </row>
        <row r="269">
          <cell r="F269">
            <v>43483</v>
          </cell>
        </row>
        <row r="270">
          <cell r="F270">
            <v>43490</v>
          </cell>
        </row>
        <row r="271">
          <cell r="F271">
            <v>43497</v>
          </cell>
        </row>
        <row r="272">
          <cell r="F272">
            <v>43504</v>
          </cell>
        </row>
        <row r="273">
          <cell r="F273">
            <v>43511</v>
          </cell>
        </row>
        <row r="274">
          <cell r="F274">
            <v>43517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ustom Index"/>
      <sheetName val="Chart Data"/>
      <sheetName val="Index Data"/>
      <sheetName val="Chart Data (Multiples)"/>
      <sheetName val="Index Data (Multiples)"/>
      <sheetName val="Multiples"/>
    </sheetNames>
    <sheetDataSet>
      <sheetData sheetId="0"/>
      <sheetData sheetId="1"/>
      <sheetData sheetId="2"/>
      <sheetData sheetId="3"/>
      <sheetData sheetId="4"/>
      <sheetData sheetId="5"/>
      <sheetData sheetId="6">
        <row r="14">
          <cell r="F14">
            <v>39087</v>
          </cell>
        </row>
        <row r="15">
          <cell r="F15">
            <v>39094</v>
          </cell>
        </row>
        <row r="16">
          <cell r="F16">
            <v>39101</v>
          </cell>
        </row>
        <row r="17">
          <cell r="F17">
            <v>39108</v>
          </cell>
        </row>
        <row r="18">
          <cell r="F18">
            <v>39115</v>
          </cell>
        </row>
        <row r="19">
          <cell r="F19">
            <v>39122</v>
          </cell>
        </row>
        <row r="20">
          <cell r="F20">
            <v>39129</v>
          </cell>
        </row>
        <row r="21">
          <cell r="F21">
            <v>39136</v>
          </cell>
        </row>
        <row r="22">
          <cell r="F22">
            <v>39143</v>
          </cell>
        </row>
        <row r="23">
          <cell r="F23">
            <v>39150</v>
          </cell>
        </row>
        <row r="24">
          <cell r="F24">
            <v>39157</v>
          </cell>
        </row>
        <row r="25">
          <cell r="F25">
            <v>39164</v>
          </cell>
        </row>
        <row r="26">
          <cell r="F26">
            <v>39171</v>
          </cell>
        </row>
        <row r="27">
          <cell r="F27">
            <v>39177</v>
          </cell>
        </row>
        <row r="28">
          <cell r="F28">
            <v>39185</v>
          </cell>
        </row>
        <row r="29">
          <cell r="F29">
            <v>39192</v>
          </cell>
        </row>
        <row r="30">
          <cell r="F30">
            <v>39199</v>
          </cell>
        </row>
        <row r="31">
          <cell r="F31">
            <v>39206</v>
          </cell>
        </row>
        <row r="32">
          <cell r="F32">
            <v>39213</v>
          </cell>
        </row>
        <row r="33">
          <cell r="F33">
            <v>39220</v>
          </cell>
        </row>
        <row r="34">
          <cell r="F34">
            <v>39227</v>
          </cell>
        </row>
        <row r="35">
          <cell r="F35">
            <v>39234</v>
          </cell>
        </row>
        <row r="36">
          <cell r="F36">
            <v>39241</v>
          </cell>
        </row>
        <row r="37">
          <cell r="F37">
            <v>39248</v>
          </cell>
        </row>
        <row r="38">
          <cell r="F38">
            <v>39255</v>
          </cell>
        </row>
        <row r="39">
          <cell r="F39">
            <v>39262</v>
          </cell>
        </row>
        <row r="40">
          <cell r="F40">
            <v>39269</v>
          </cell>
        </row>
        <row r="41">
          <cell r="F41">
            <v>39276</v>
          </cell>
        </row>
        <row r="42">
          <cell r="F42">
            <v>39283</v>
          </cell>
        </row>
        <row r="43">
          <cell r="F43">
            <v>39290</v>
          </cell>
        </row>
        <row r="44">
          <cell r="F44">
            <v>39297</v>
          </cell>
        </row>
        <row r="45">
          <cell r="F45">
            <v>39304</v>
          </cell>
        </row>
        <row r="46">
          <cell r="F46">
            <v>39311</v>
          </cell>
        </row>
        <row r="47">
          <cell r="F47">
            <v>39318</v>
          </cell>
        </row>
        <row r="48">
          <cell r="F48">
            <v>39325</v>
          </cell>
        </row>
        <row r="49">
          <cell r="F49">
            <v>39332</v>
          </cell>
        </row>
        <row r="50">
          <cell r="F50">
            <v>39339</v>
          </cell>
        </row>
        <row r="51">
          <cell r="F51">
            <v>39346</v>
          </cell>
        </row>
        <row r="52">
          <cell r="F52">
            <v>39353</v>
          </cell>
        </row>
        <row r="53">
          <cell r="F53">
            <v>39360</v>
          </cell>
        </row>
        <row r="54">
          <cell r="F54">
            <v>39367</v>
          </cell>
        </row>
        <row r="55">
          <cell r="F55">
            <v>39374</v>
          </cell>
        </row>
        <row r="56">
          <cell r="F56">
            <v>39381</v>
          </cell>
        </row>
        <row r="57">
          <cell r="F57">
            <v>39388</v>
          </cell>
        </row>
        <row r="58">
          <cell r="F58">
            <v>39395</v>
          </cell>
        </row>
        <row r="59">
          <cell r="F59">
            <v>39402</v>
          </cell>
        </row>
        <row r="60">
          <cell r="F60">
            <v>39409</v>
          </cell>
        </row>
        <row r="61">
          <cell r="F61">
            <v>39416</v>
          </cell>
        </row>
        <row r="62">
          <cell r="F62">
            <v>39423</v>
          </cell>
        </row>
        <row r="63">
          <cell r="F63">
            <v>39430</v>
          </cell>
        </row>
        <row r="64">
          <cell r="F64">
            <v>39437</v>
          </cell>
        </row>
        <row r="65">
          <cell r="F65">
            <v>39444</v>
          </cell>
        </row>
        <row r="66">
          <cell r="F66">
            <v>39451</v>
          </cell>
        </row>
        <row r="67">
          <cell r="F67">
            <v>39458</v>
          </cell>
        </row>
        <row r="68">
          <cell r="F68">
            <v>39465</v>
          </cell>
        </row>
        <row r="69">
          <cell r="F69">
            <v>39472</v>
          </cell>
        </row>
        <row r="70">
          <cell r="F70">
            <v>39479</v>
          </cell>
        </row>
        <row r="71">
          <cell r="F71">
            <v>39486</v>
          </cell>
        </row>
        <row r="72">
          <cell r="F72">
            <v>39493</v>
          </cell>
        </row>
        <row r="73">
          <cell r="F73">
            <v>39500</v>
          </cell>
        </row>
        <row r="74">
          <cell r="F74">
            <v>39507</v>
          </cell>
        </row>
        <row r="75">
          <cell r="F75">
            <v>39514</v>
          </cell>
        </row>
        <row r="76">
          <cell r="F76">
            <v>39521</v>
          </cell>
        </row>
        <row r="77">
          <cell r="F77">
            <v>39527</v>
          </cell>
        </row>
        <row r="78">
          <cell r="F78">
            <v>39535</v>
          </cell>
        </row>
        <row r="79">
          <cell r="F79">
            <v>39542</v>
          </cell>
        </row>
        <row r="80">
          <cell r="F80">
            <v>39549</v>
          </cell>
        </row>
        <row r="81">
          <cell r="F81">
            <v>39556</v>
          </cell>
        </row>
        <row r="82">
          <cell r="F82">
            <v>39563</v>
          </cell>
        </row>
        <row r="83">
          <cell r="F83">
            <v>39570</v>
          </cell>
        </row>
        <row r="84">
          <cell r="F84">
            <v>39577</v>
          </cell>
        </row>
        <row r="85">
          <cell r="F85">
            <v>39584</v>
          </cell>
        </row>
        <row r="86">
          <cell r="F86">
            <v>39591</v>
          </cell>
        </row>
        <row r="87">
          <cell r="F87">
            <v>39598</v>
          </cell>
        </row>
        <row r="88">
          <cell r="F88">
            <v>39605</v>
          </cell>
        </row>
        <row r="89">
          <cell r="F89">
            <v>39612</v>
          </cell>
        </row>
        <row r="90">
          <cell r="F90">
            <v>39619</v>
          </cell>
        </row>
        <row r="91">
          <cell r="F91">
            <v>39626</v>
          </cell>
        </row>
        <row r="92">
          <cell r="F92">
            <v>39632</v>
          </cell>
        </row>
        <row r="93">
          <cell r="F93">
            <v>39640</v>
          </cell>
        </row>
        <row r="94">
          <cell r="F94">
            <v>39647</v>
          </cell>
        </row>
        <row r="95">
          <cell r="F95">
            <v>39654</v>
          </cell>
        </row>
        <row r="96">
          <cell r="F96">
            <v>39661</v>
          </cell>
        </row>
        <row r="97">
          <cell r="F97">
            <v>39668</v>
          </cell>
        </row>
        <row r="98">
          <cell r="F98">
            <v>39675</v>
          </cell>
        </row>
        <row r="99">
          <cell r="F99">
            <v>39682</v>
          </cell>
        </row>
        <row r="100">
          <cell r="F100">
            <v>39689</v>
          </cell>
        </row>
        <row r="101">
          <cell r="F101">
            <v>39696</v>
          </cell>
        </row>
        <row r="102">
          <cell r="F102">
            <v>39703</v>
          </cell>
        </row>
        <row r="103">
          <cell r="F103">
            <v>39710</v>
          </cell>
        </row>
        <row r="104">
          <cell r="F104">
            <v>39717</v>
          </cell>
        </row>
        <row r="105">
          <cell r="F105">
            <v>39724</v>
          </cell>
        </row>
        <row r="106">
          <cell r="F106">
            <v>39731</v>
          </cell>
        </row>
        <row r="107">
          <cell r="F107">
            <v>39738</v>
          </cell>
        </row>
        <row r="108">
          <cell r="F108">
            <v>39745</v>
          </cell>
        </row>
        <row r="109">
          <cell r="F109">
            <v>39752</v>
          </cell>
        </row>
        <row r="110">
          <cell r="F110">
            <v>39759</v>
          </cell>
        </row>
        <row r="111">
          <cell r="F111">
            <v>39766</v>
          </cell>
        </row>
        <row r="112">
          <cell r="F112">
            <v>39773</v>
          </cell>
        </row>
        <row r="113">
          <cell r="F113">
            <v>39780</v>
          </cell>
        </row>
        <row r="114">
          <cell r="F114">
            <v>39787</v>
          </cell>
        </row>
        <row r="115">
          <cell r="F115">
            <v>39794</v>
          </cell>
        </row>
        <row r="116">
          <cell r="F116">
            <v>39801</v>
          </cell>
        </row>
        <row r="117">
          <cell r="F117">
            <v>39808</v>
          </cell>
        </row>
        <row r="118">
          <cell r="F118">
            <v>39815</v>
          </cell>
        </row>
        <row r="119">
          <cell r="F119">
            <v>39822</v>
          </cell>
        </row>
        <row r="120">
          <cell r="F120">
            <v>39829</v>
          </cell>
        </row>
        <row r="121">
          <cell r="F121">
            <v>39836</v>
          </cell>
        </row>
        <row r="122">
          <cell r="F122">
            <v>39843</v>
          </cell>
        </row>
        <row r="123">
          <cell r="F123">
            <v>39850</v>
          </cell>
        </row>
        <row r="124">
          <cell r="F124">
            <v>39857</v>
          </cell>
        </row>
        <row r="125">
          <cell r="F125">
            <v>39864</v>
          </cell>
        </row>
        <row r="126">
          <cell r="F126">
            <v>39871</v>
          </cell>
        </row>
        <row r="127">
          <cell r="F127">
            <v>39878</v>
          </cell>
        </row>
        <row r="128">
          <cell r="F128">
            <v>39885</v>
          </cell>
        </row>
        <row r="129">
          <cell r="F129">
            <v>39892</v>
          </cell>
        </row>
        <row r="130">
          <cell r="F130">
            <v>39899</v>
          </cell>
        </row>
        <row r="131">
          <cell r="F131">
            <v>39906</v>
          </cell>
        </row>
        <row r="132">
          <cell r="F132">
            <v>39912</v>
          </cell>
        </row>
        <row r="133">
          <cell r="F133">
            <v>39920</v>
          </cell>
        </row>
        <row r="134">
          <cell r="F134">
            <v>39927</v>
          </cell>
        </row>
        <row r="135">
          <cell r="F135">
            <v>39934</v>
          </cell>
        </row>
        <row r="136">
          <cell r="F136">
            <v>39941</v>
          </cell>
        </row>
        <row r="137">
          <cell r="F137">
            <v>39948</v>
          </cell>
        </row>
        <row r="138">
          <cell r="F138">
            <v>39955</v>
          </cell>
        </row>
        <row r="139">
          <cell r="F139">
            <v>39962</v>
          </cell>
        </row>
        <row r="140">
          <cell r="F140">
            <v>39969</v>
          </cell>
        </row>
        <row r="141">
          <cell r="F141">
            <v>39976</v>
          </cell>
        </row>
        <row r="142">
          <cell r="F142">
            <v>39983</v>
          </cell>
        </row>
        <row r="143">
          <cell r="F143">
            <v>39990</v>
          </cell>
        </row>
        <row r="144">
          <cell r="F144">
            <v>39996</v>
          </cell>
        </row>
        <row r="145">
          <cell r="F145">
            <v>40004</v>
          </cell>
        </row>
        <row r="146">
          <cell r="F146">
            <v>40011</v>
          </cell>
        </row>
        <row r="147">
          <cell r="F147">
            <v>40018</v>
          </cell>
        </row>
        <row r="148">
          <cell r="F148">
            <v>40025</v>
          </cell>
        </row>
        <row r="149">
          <cell r="F149">
            <v>40032</v>
          </cell>
        </row>
        <row r="150">
          <cell r="F150">
            <v>40039</v>
          </cell>
        </row>
        <row r="151">
          <cell r="F151">
            <v>40046</v>
          </cell>
        </row>
        <row r="152">
          <cell r="F152">
            <v>40053</v>
          </cell>
        </row>
        <row r="153">
          <cell r="F153">
            <v>40060</v>
          </cell>
        </row>
        <row r="154">
          <cell r="F154">
            <v>40067</v>
          </cell>
        </row>
        <row r="155">
          <cell r="F155">
            <v>40074</v>
          </cell>
        </row>
        <row r="156">
          <cell r="F156">
            <v>40081</v>
          </cell>
        </row>
        <row r="157">
          <cell r="F157">
            <v>40088</v>
          </cell>
        </row>
        <row r="158">
          <cell r="F158">
            <v>40095</v>
          </cell>
        </row>
        <row r="159">
          <cell r="F159">
            <v>40102</v>
          </cell>
        </row>
        <row r="160">
          <cell r="F160">
            <v>40109</v>
          </cell>
        </row>
        <row r="161">
          <cell r="F161">
            <v>40116</v>
          </cell>
        </row>
        <row r="162">
          <cell r="F162">
            <v>40123</v>
          </cell>
        </row>
        <row r="163">
          <cell r="F163">
            <v>40130</v>
          </cell>
        </row>
        <row r="164">
          <cell r="F164">
            <v>40137</v>
          </cell>
        </row>
        <row r="165">
          <cell r="F165">
            <v>40144</v>
          </cell>
        </row>
        <row r="166">
          <cell r="F166">
            <v>40151</v>
          </cell>
        </row>
        <row r="167">
          <cell r="F167">
            <v>40158</v>
          </cell>
        </row>
        <row r="168">
          <cell r="F168">
            <v>40165</v>
          </cell>
        </row>
        <row r="169">
          <cell r="F169">
            <v>40171</v>
          </cell>
        </row>
        <row r="170">
          <cell r="F170">
            <v>40178</v>
          </cell>
        </row>
        <row r="171">
          <cell r="F171">
            <v>40186</v>
          </cell>
        </row>
        <row r="172">
          <cell r="F172">
            <v>40193</v>
          </cell>
        </row>
        <row r="173">
          <cell r="F173">
            <v>40200</v>
          </cell>
        </row>
        <row r="174">
          <cell r="F174">
            <v>40207</v>
          </cell>
        </row>
        <row r="175">
          <cell r="F175">
            <v>40214</v>
          </cell>
        </row>
        <row r="176">
          <cell r="F176">
            <v>40221</v>
          </cell>
        </row>
        <row r="177">
          <cell r="F177">
            <v>40228</v>
          </cell>
        </row>
        <row r="178">
          <cell r="F178">
            <v>40235</v>
          </cell>
        </row>
        <row r="179">
          <cell r="F179">
            <v>40242</v>
          </cell>
        </row>
        <row r="180">
          <cell r="F180">
            <v>40249</v>
          </cell>
        </row>
        <row r="181">
          <cell r="F181">
            <v>40256</v>
          </cell>
        </row>
        <row r="182">
          <cell r="F182">
            <v>40263</v>
          </cell>
        </row>
        <row r="183">
          <cell r="F183">
            <v>40269</v>
          </cell>
        </row>
        <row r="184">
          <cell r="F184">
            <v>40277</v>
          </cell>
        </row>
        <row r="185">
          <cell r="F185">
            <v>40284</v>
          </cell>
        </row>
        <row r="186">
          <cell r="F186">
            <v>40291</v>
          </cell>
        </row>
        <row r="187">
          <cell r="F187">
            <v>40298</v>
          </cell>
        </row>
        <row r="188">
          <cell r="F188">
            <v>40305</v>
          </cell>
        </row>
        <row r="189">
          <cell r="F189">
            <v>40312</v>
          </cell>
        </row>
        <row r="190">
          <cell r="F190">
            <v>40319</v>
          </cell>
        </row>
        <row r="191">
          <cell r="F191">
            <v>40326</v>
          </cell>
        </row>
        <row r="192">
          <cell r="F192">
            <v>40333</v>
          </cell>
        </row>
        <row r="193">
          <cell r="F193">
            <v>40340</v>
          </cell>
        </row>
        <row r="194">
          <cell r="F194">
            <v>40347</v>
          </cell>
        </row>
        <row r="195">
          <cell r="F195">
            <v>40354</v>
          </cell>
        </row>
        <row r="196">
          <cell r="F196">
            <v>40361</v>
          </cell>
        </row>
        <row r="197">
          <cell r="F197">
            <v>40368</v>
          </cell>
        </row>
        <row r="198">
          <cell r="F198">
            <v>40375</v>
          </cell>
        </row>
        <row r="199">
          <cell r="F199">
            <v>40382</v>
          </cell>
        </row>
        <row r="200">
          <cell r="F200">
            <v>40389</v>
          </cell>
        </row>
        <row r="201">
          <cell r="F201">
            <v>40396</v>
          </cell>
        </row>
        <row r="202">
          <cell r="F202">
            <v>40403</v>
          </cell>
        </row>
        <row r="203">
          <cell r="F203">
            <v>40410</v>
          </cell>
        </row>
        <row r="204">
          <cell r="F204">
            <v>40417</v>
          </cell>
        </row>
        <row r="205">
          <cell r="F205">
            <v>40424</v>
          </cell>
        </row>
        <row r="206">
          <cell r="F206">
            <v>40431</v>
          </cell>
        </row>
        <row r="207">
          <cell r="F207">
            <v>40438</v>
          </cell>
        </row>
        <row r="208">
          <cell r="F208">
            <v>40445</v>
          </cell>
        </row>
        <row r="209">
          <cell r="F209">
            <v>40452</v>
          </cell>
        </row>
        <row r="210">
          <cell r="F210">
            <v>40459</v>
          </cell>
        </row>
        <row r="211">
          <cell r="F211">
            <v>40466</v>
          </cell>
        </row>
        <row r="212">
          <cell r="F212">
            <v>40473</v>
          </cell>
        </row>
        <row r="213">
          <cell r="F213">
            <v>40480</v>
          </cell>
        </row>
        <row r="214">
          <cell r="F214">
            <v>40487</v>
          </cell>
        </row>
        <row r="215">
          <cell r="F215">
            <v>40494</v>
          </cell>
        </row>
        <row r="216">
          <cell r="F216">
            <v>40501</v>
          </cell>
        </row>
        <row r="217">
          <cell r="F217">
            <v>40508</v>
          </cell>
        </row>
        <row r="218">
          <cell r="F218">
            <v>40515</v>
          </cell>
        </row>
        <row r="219">
          <cell r="F219">
            <v>40522</v>
          </cell>
        </row>
        <row r="220">
          <cell r="F220">
            <v>40529</v>
          </cell>
        </row>
        <row r="221">
          <cell r="F221">
            <v>40535</v>
          </cell>
        </row>
        <row r="222">
          <cell r="F222">
            <v>40543</v>
          </cell>
        </row>
        <row r="223">
          <cell r="F223">
            <v>40550</v>
          </cell>
        </row>
        <row r="224">
          <cell r="F224">
            <v>40557</v>
          </cell>
        </row>
        <row r="225">
          <cell r="F225">
            <v>40564</v>
          </cell>
        </row>
        <row r="226">
          <cell r="F226">
            <v>40571</v>
          </cell>
        </row>
        <row r="227">
          <cell r="F227">
            <v>40578</v>
          </cell>
        </row>
        <row r="228">
          <cell r="F228">
            <v>40585</v>
          </cell>
        </row>
        <row r="229">
          <cell r="F229">
            <v>40592</v>
          </cell>
        </row>
        <row r="230">
          <cell r="F230">
            <v>40599</v>
          </cell>
        </row>
        <row r="231">
          <cell r="F231">
            <v>40606</v>
          </cell>
        </row>
        <row r="232">
          <cell r="F232">
            <v>40613</v>
          </cell>
        </row>
        <row r="233">
          <cell r="F233">
            <v>40620</v>
          </cell>
        </row>
        <row r="234">
          <cell r="F234">
            <v>40627</v>
          </cell>
        </row>
        <row r="235">
          <cell r="F235">
            <v>40634</v>
          </cell>
        </row>
        <row r="236">
          <cell r="F236">
            <v>40641</v>
          </cell>
        </row>
        <row r="237">
          <cell r="F237">
            <v>40648</v>
          </cell>
        </row>
        <row r="238">
          <cell r="F238">
            <v>40654</v>
          </cell>
        </row>
        <row r="239">
          <cell r="F239">
            <v>40662</v>
          </cell>
        </row>
        <row r="240">
          <cell r="F240">
            <v>40669</v>
          </cell>
        </row>
        <row r="241">
          <cell r="F241">
            <v>40676</v>
          </cell>
        </row>
        <row r="242">
          <cell r="F242">
            <v>40683</v>
          </cell>
        </row>
        <row r="243">
          <cell r="F243">
            <v>40690</v>
          </cell>
        </row>
        <row r="244">
          <cell r="F244">
            <v>40697</v>
          </cell>
        </row>
        <row r="245">
          <cell r="F245">
            <v>40704</v>
          </cell>
        </row>
        <row r="246">
          <cell r="F246">
            <v>40711</v>
          </cell>
        </row>
        <row r="247">
          <cell r="F247">
            <v>40718</v>
          </cell>
        </row>
        <row r="248">
          <cell r="F248">
            <v>40725</v>
          </cell>
        </row>
        <row r="249">
          <cell r="F249">
            <v>40732</v>
          </cell>
        </row>
        <row r="250">
          <cell r="F250">
            <v>40739</v>
          </cell>
        </row>
        <row r="251">
          <cell r="F251">
            <v>40746</v>
          </cell>
        </row>
        <row r="252">
          <cell r="F252">
            <v>40753</v>
          </cell>
        </row>
        <row r="253">
          <cell r="F253">
            <v>40760</v>
          </cell>
        </row>
        <row r="254">
          <cell r="F254">
            <v>40767</v>
          </cell>
        </row>
        <row r="255">
          <cell r="F255">
            <v>40774</v>
          </cell>
        </row>
        <row r="256">
          <cell r="F256">
            <v>40781</v>
          </cell>
        </row>
        <row r="257">
          <cell r="F257">
            <v>40788</v>
          </cell>
        </row>
        <row r="258">
          <cell r="F258">
            <v>40795</v>
          </cell>
        </row>
        <row r="259">
          <cell r="F259">
            <v>40802</v>
          </cell>
        </row>
        <row r="260">
          <cell r="F260">
            <v>40809</v>
          </cell>
        </row>
        <row r="261">
          <cell r="F261">
            <v>40816</v>
          </cell>
        </row>
        <row r="262">
          <cell r="F262">
            <v>40823</v>
          </cell>
        </row>
        <row r="263">
          <cell r="F263">
            <v>40830</v>
          </cell>
        </row>
        <row r="264">
          <cell r="F264">
            <v>40837</v>
          </cell>
        </row>
        <row r="265">
          <cell r="F265">
            <v>40844</v>
          </cell>
        </row>
        <row r="266">
          <cell r="F266">
            <v>40851</v>
          </cell>
        </row>
        <row r="267">
          <cell r="F267">
            <v>40858</v>
          </cell>
        </row>
        <row r="268">
          <cell r="F268">
            <v>40865</v>
          </cell>
        </row>
        <row r="269">
          <cell r="F269">
            <v>40872</v>
          </cell>
        </row>
        <row r="270">
          <cell r="F270">
            <v>40879</v>
          </cell>
        </row>
        <row r="271">
          <cell r="F271">
            <v>40886</v>
          </cell>
        </row>
        <row r="272">
          <cell r="F272">
            <v>40893</v>
          </cell>
        </row>
        <row r="273">
          <cell r="F273">
            <v>40900</v>
          </cell>
        </row>
        <row r="274">
          <cell r="F274">
            <v>40907</v>
          </cell>
        </row>
        <row r="275">
          <cell r="F275">
            <v>40914</v>
          </cell>
        </row>
        <row r="276">
          <cell r="F276">
            <v>40921</v>
          </cell>
        </row>
        <row r="277">
          <cell r="F277">
            <v>40928</v>
          </cell>
        </row>
        <row r="278">
          <cell r="F278">
            <v>40935</v>
          </cell>
        </row>
        <row r="279">
          <cell r="F279">
            <v>40942</v>
          </cell>
        </row>
        <row r="280">
          <cell r="F280">
            <v>40949</v>
          </cell>
        </row>
        <row r="281">
          <cell r="F281">
            <v>40956</v>
          </cell>
        </row>
        <row r="282">
          <cell r="F282">
            <v>40963</v>
          </cell>
        </row>
        <row r="283">
          <cell r="F283">
            <v>40970</v>
          </cell>
        </row>
        <row r="284">
          <cell r="F284">
            <v>40977</v>
          </cell>
        </row>
        <row r="285">
          <cell r="F285">
            <v>40984</v>
          </cell>
        </row>
        <row r="286">
          <cell r="F286">
            <v>40991</v>
          </cell>
        </row>
        <row r="287">
          <cell r="F287">
            <v>40998</v>
          </cell>
        </row>
        <row r="288">
          <cell r="F288">
            <v>41004</v>
          </cell>
        </row>
        <row r="289">
          <cell r="F289">
            <v>41012</v>
          </cell>
        </row>
        <row r="290">
          <cell r="F290">
            <v>41019</v>
          </cell>
        </row>
        <row r="291">
          <cell r="F291">
            <v>41026</v>
          </cell>
        </row>
        <row r="292">
          <cell r="F292">
            <v>41033</v>
          </cell>
        </row>
        <row r="293">
          <cell r="F293">
            <v>41040</v>
          </cell>
        </row>
        <row r="294">
          <cell r="F294">
            <v>41047</v>
          </cell>
        </row>
        <row r="295">
          <cell r="F295">
            <v>41054</v>
          </cell>
        </row>
        <row r="296">
          <cell r="F296">
            <v>41061</v>
          </cell>
        </row>
        <row r="297">
          <cell r="F297">
            <v>41068</v>
          </cell>
        </row>
        <row r="298">
          <cell r="F298">
            <v>41075</v>
          </cell>
        </row>
        <row r="299">
          <cell r="F299">
            <v>41082</v>
          </cell>
        </row>
        <row r="300">
          <cell r="F300">
            <v>41089</v>
          </cell>
        </row>
        <row r="301">
          <cell r="F301">
            <v>41096</v>
          </cell>
        </row>
        <row r="302">
          <cell r="F302">
            <v>41103</v>
          </cell>
        </row>
        <row r="303">
          <cell r="F303">
            <v>41110</v>
          </cell>
        </row>
        <row r="304">
          <cell r="F304">
            <v>41117</v>
          </cell>
        </row>
        <row r="305">
          <cell r="F305">
            <v>41124</v>
          </cell>
        </row>
        <row r="306">
          <cell r="F306">
            <v>41131</v>
          </cell>
        </row>
        <row r="307">
          <cell r="F307">
            <v>41138</v>
          </cell>
        </row>
        <row r="308">
          <cell r="F308">
            <v>41145</v>
          </cell>
        </row>
        <row r="309">
          <cell r="F309">
            <v>41152</v>
          </cell>
        </row>
        <row r="310">
          <cell r="F310">
            <v>41159</v>
          </cell>
        </row>
        <row r="311">
          <cell r="F311">
            <v>41166</v>
          </cell>
        </row>
        <row r="312">
          <cell r="F312">
            <v>41173</v>
          </cell>
        </row>
        <row r="313">
          <cell r="F313">
            <v>41180</v>
          </cell>
        </row>
        <row r="314">
          <cell r="F314">
            <v>41187</v>
          </cell>
        </row>
        <row r="315">
          <cell r="F315">
            <v>41194</v>
          </cell>
        </row>
        <row r="316">
          <cell r="F316">
            <v>41201</v>
          </cell>
        </row>
        <row r="317">
          <cell r="F317">
            <v>41208</v>
          </cell>
        </row>
        <row r="318">
          <cell r="F318">
            <v>41215</v>
          </cell>
        </row>
        <row r="319">
          <cell r="F319">
            <v>41222</v>
          </cell>
        </row>
        <row r="320">
          <cell r="F320">
            <v>41229</v>
          </cell>
        </row>
        <row r="321">
          <cell r="F321">
            <v>41236</v>
          </cell>
        </row>
        <row r="322">
          <cell r="F322">
            <v>41243</v>
          </cell>
        </row>
        <row r="323">
          <cell r="F323">
            <v>41250</v>
          </cell>
        </row>
        <row r="324">
          <cell r="F324">
            <v>41257</v>
          </cell>
        </row>
        <row r="325">
          <cell r="F325">
            <v>41264</v>
          </cell>
        </row>
        <row r="326">
          <cell r="F326">
            <v>41271</v>
          </cell>
        </row>
        <row r="327">
          <cell r="F327">
            <v>41278</v>
          </cell>
        </row>
        <row r="328">
          <cell r="F328">
            <v>41285</v>
          </cell>
        </row>
        <row r="329">
          <cell r="F329">
            <v>41292</v>
          </cell>
        </row>
        <row r="330">
          <cell r="F330">
            <v>41299</v>
          </cell>
        </row>
        <row r="331">
          <cell r="F331">
            <v>41306</v>
          </cell>
        </row>
        <row r="332">
          <cell r="F332">
            <v>41313</v>
          </cell>
        </row>
        <row r="333">
          <cell r="F333">
            <v>41320</v>
          </cell>
        </row>
        <row r="334">
          <cell r="F334">
            <v>41327</v>
          </cell>
        </row>
        <row r="335">
          <cell r="F335">
            <v>41334</v>
          </cell>
        </row>
        <row r="336">
          <cell r="F336">
            <v>41341</v>
          </cell>
        </row>
        <row r="337">
          <cell r="F337">
            <v>41348</v>
          </cell>
        </row>
        <row r="338">
          <cell r="F338">
            <v>41355</v>
          </cell>
        </row>
        <row r="339">
          <cell r="F339">
            <v>41361</v>
          </cell>
        </row>
        <row r="340">
          <cell r="F340">
            <v>41369</v>
          </cell>
        </row>
        <row r="341">
          <cell r="F341">
            <v>41376</v>
          </cell>
        </row>
        <row r="342">
          <cell r="F342">
            <v>41383</v>
          </cell>
        </row>
        <row r="343">
          <cell r="F343">
            <v>41390</v>
          </cell>
        </row>
        <row r="344">
          <cell r="F344">
            <v>41397</v>
          </cell>
        </row>
        <row r="345">
          <cell r="F345">
            <v>41404</v>
          </cell>
        </row>
        <row r="346">
          <cell r="F346">
            <v>41411</v>
          </cell>
        </row>
        <row r="347">
          <cell r="F347">
            <v>41418</v>
          </cell>
        </row>
        <row r="348">
          <cell r="F348">
            <v>41425</v>
          </cell>
        </row>
        <row r="349">
          <cell r="F349">
            <v>41432</v>
          </cell>
        </row>
        <row r="350">
          <cell r="F350">
            <v>41439</v>
          </cell>
        </row>
        <row r="351">
          <cell r="F351">
            <v>41446</v>
          </cell>
        </row>
        <row r="352">
          <cell r="F352">
            <v>41453</v>
          </cell>
        </row>
        <row r="353">
          <cell r="F353">
            <v>41460</v>
          </cell>
        </row>
        <row r="354">
          <cell r="F354">
            <v>41467</v>
          </cell>
        </row>
        <row r="355">
          <cell r="F355">
            <v>41474</v>
          </cell>
        </row>
        <row r="356">
          <cell r="F356">
            <v>41481</v>
          </cell>
        </row>
        <row r="357">
          <cell r="F357">
            <v>41488</v>
          </cell>
        </row>
        <row r="358">
          <cell r="F358">
            <v>41495</v>
          </cell>
        </row>
        <row r="359">
          <cell r="F359">
            <v>41502</v>
          </cell>
        </row>
        <row r="360">
          <cell r="F360">
            <v>41509</v>
          </cell>
        </row>
        <row r="361">
          <cell r="F361">
            <v>41516</v>
          </cell>
        </row>
        <row r="362">
          <cell r="F362">
            <v>41523</v>
          </cell>
        </row>
        <row r="363">
          <cell r="F363">
            <v>41530</v>
          </cell>
        </row>
        <row r="364">
          <cell r="F364">
            <v>41537</v>
          </cell>
        </row>
        <row r="365">
          <cell r="F365">
            <v>41544</v>
          </cell>
        </row>
        <row r="366">
          <cell r="F366">
            <v>41551</v>
          </cell>
        </row>
        <row r="367">
          <cell r="F367">
            <v>41558</v>
          </cell>
        </row>
        <row r="368">
          <cell r="F368">
            <v>41565</v>
          </cell>
        </row>
        <row r="369">
          <cell r="F369">
            <v>41572</v>
          </cell>
        </row>
        <row r="370">
          <cell r="F370">
            <v>41579</v>
          </cell>
        </row>
        <row r="371">
          <cell r="F371">
            <v>41586</v>
          </cell>
        </row>
        <row r="372">
          <cell r="F372">
            <v>41593</v>
          </cell>
        </row>
        <row r="373">
          <cell r="F373">
            <v>41600</v>
          </cell>
        </row>
        <row r="374">
          <cell r="F374">
            <v>41607</v>
          </cell>
        </row>
        <row r="375">
          <cell r="F375">
            <v>41614</v>
          </cell>
        </row>
        <row r="376">
          <cell r="F376">
            <v>41621</v>
          </cell>
        </row>
        <row r="377">
          <cell r="F377">
            <v>41628</v>
          </cell>
        </row>
        <row r="378">
          <cell r="F378">
            <v>41635</v>
          </cell>
        </row>
        <row r="379">
          <cell r="F379">
            <v>41642</v>
          </cell>
        </row>
        <row r="380">
          <cell r="F380">
            <v>41649</v>
          </cell>
        </row>
        <row r="381">
          <cell r="F381">
            <v>41656</v>
          </cell>
        </row>
        <row r="382">
          <cell r="F382">
            <v>41663</v>
          </cell>
        </row>
        <row r="383">
          <cell r="F383">
            <v>41670</v>
          </cell>
        </row>
        <row r="384">
          <cell r="F384">
            <v>41677</v>
          </cell>
        </row>
        <row r="385">
          <cell r="F385">
            <v>41684</v>
          </cell>
        </row>
        <row r="386">
          <cell r="F386">
            <v>41691</v>
          </cell>
        </row>
        <row r="387">
          <cell r="F387">
            <v>41698</v>
          </cell>
        </row>
        <row r="388">
          <cell r="F388">
            <v>41705</v>
          </cell>
        </row>
        <row r="389">
          <cell r="F389">
            <v>41712</v>
          </cell>
        </row>
        <row r="390">
          <cell r="F390">
            <v>41719</v>
          </cell>
        </row>
        <row r="391">
          <cell r="F391">
            <v>41726</v>
          </cell>
        </row>
        <row r="392">
          <cell r="F392">
            <v>41733</v>
          </cell>
        </row>
        <row r="393">
          <cell r="F393">
            <v>41740</v>
          </cell>
        </row>
        <row r="394">
          <cell r="F394">
            <v>41746</v>
          </cell>
        </row>
        <row r="395">
          <cell r="F395">
            <v>41754</v>
          </cell>
        </row>
        <row r="396">
          <cell r="F396">
            <v>41761</v>
          </cell>
        </row>
        <row r="397">
          <cell r="F397">
            <v>41768</v>
          </cell>
        </row>
        <row r="398">
          <cell r="F398">
            <v>41775</v>
          </cell>
        </row>
        <row r="399">
          <cell r="F399">
            <v>41782</v>
          </cell>
        </row>
        <row r="400">
          <cell r="F400">
            <v>41789</v>
          </cell>
        </row>
        <row r="401">
          <cell r="F401">
            <v>41796</v>
          </cell>
        </row>
        <row r="402">
          <cell r="F402">
            <v>41803</v>
          </cell>
        </row>
        <row r="403">
          <cell r="F403">
            <v>41810</v>
          </cell>
        </row>
        <row r="404">
          <cell r="F404">
            <v>41817</v>
          </cell>
        </row>
        <row r="405">
          <cell r="F405">
            <v>41823</v>
          </cell>
        </row>
        <row r="406">
          <cell r="F406">
            <v>41831</v>
          </cell>
        </row>
        <row r="407">
          <cell r="F407">
            <v>41838</v>
          </cell>
        </row>
        <row r="408">
          <cell r="F408">
            <v>41845</v>
          </cell>
        </row>
        <row r="409">
          <cell r="F409">
            <v>41852</v>
          </cell>
        </row>
        <row r="410">
          <cell r="F410">
            <v>41859</v>
          </cell>
        </row>
        <row r="411">
          <cell r="F411">
            <v>41866</v>
          </cell>
        </row>
        <row r="412">
          <cell r="F412">
            <v>41873</v>
          </cell>
        </row>
        <row r="413">
          <cell r="F413">
            <v>41880</v>
          </cell>
        </row>
        <row r="414">
          <cell r="F414">
            <v>41887</v>
          </cell>
        </row>
        <row r="415">
          <cell r="F415">
            <v>41894</v>
          </cell>
        </row>
        <row r="416">
          <cell r="F416">
            <v>41901</v>
          </cell>
        </row>
        <row r="417">
          <cell r="F417">
            <v>41908</v>
          </cell>
        </row>
        <row r="418">
          <cell r="F418">
            <v>41915</v>
          </cell>
        </row>
        <row r="419">
          <cell r="F419">
            <v>41922</v>
          </cell>
        </row>
        <row r="420">
          <cell r="F420">
            <v>41929</v>
          </cell>
        </row>
        <row r="421">
          <cell r="F421">
            <v>41936</v>
          </cell>
        </row>
        <row r="422">
          <cell r="F422">
            <v>41943</v>
          </cell>
        </row>
        <row r="423">
          <cell r="F423">
            <v>41950</v>
          </cell>
        </row>
        <row r="424">
          <cell r="F424">
            <v>41957</v>
          </cell>
        </row>
        <row r="425">
          <cell r="F425">
            <v>41964</v>
          </cell>
        </row>
        <row r="426">
          <cell r="F426">
            <v>41971</v>
          </cell>
        </row>
        <row r="427">
          <cell r="F427">
            <v>41978</v>
          </cell>
        </row>
        <row r="428">
          <cell r="F428">
            <v>41985</v>
          </cell>
        </row>
        <row r="429">
          <cell r="F429">
            <v>41992</v>
          </cell>
        </row>
        <row r="430">
          <cell r="F430">
            <v>41999</v>
          </cell>
        </row>
        <row r="431">
          <cell r="F431">
            <v>42006</v>
          </cell>
        </row>
        <row r="432">
          <cell r="F432">
            <v>42013</v>
          </cell>
        </row>
        <row r="433">
          <cell r="F433">
            <v>42020</v>
          </cell>
        </row>
        <row r="434">
          <cell r="F434">
            <v>42027</v>
          </cell>
        </row>
        <row r="435">
          <cell r="F435">
            <v>42034</v>
          </cell>
        </row>
        <row r="436">
          <cell r="F436">
            <v>42041</v>
          </cell>
        </row>
        <row r="437">
          <cell r="F437">
            <v>42048</v>
          </cell>
        </row>
        <row r="438">
          <cell r="F438">
            <v>42055</v>
          </cell>
        </row>
        <row r="439">
          <cell r="F439">
            <v>42062</v>
          </cell>
        </row>
        <row r="440">
          <cell r="F440">
            <v>42069</v>
          </cell>
        </row>
        <row r="441">
          <cell r="F441">
            <v>42076</v>
          </cell>
        </row>
        <row r="442">
          <cell r="F442">
            <v>42083</v>
          </cell>
        </row>
        <row r="443">
          <cell r="F443">
            <v>42090</v>
          </cell>
        </row>
        <row r="444">
          <cell r="F444">
            <v>42096</v>
          </cell>
        </row>
        <row r="445">
          <cell r="F445">
            <v>42104</v>
          </cell>
        </row>
        <row r="446">
          <cell r="F446">
            <v>42111</v>
          </cell>
        </row>
        <row r="447">
          <cell r="F447">
            <v>42118</v>
          </cell>
        </row>
        <row r="448">
          <cell r="F448">
            <v>42125</v>
          </cell>
        </row>
        <row r="449">
          <cell r="F449">
            <v>42132</v>
          </cell>
        </row>
        <row r="450">
          <cell r="F450">
            <v>42139</v>
          </cell>
        </row>
        <row r="451">
          <cell r="F451">
            <v>42146</v>
          </cell>
        </row>
        <row r="452">
          <cell r="F452">
            <v>42153</v>
          </cell>
        </row>
        <row r="453">
          <cell r="F453">
            <v>42160</v>
          </cell>
        </row>
        <row r="454">
          <cell r="F454">
            <v>42167</v>
          </cell>
        </row>
        <row r="455">
          <cell r="F455">
            <v>42174</v>
          </cell>
        </row>
        <row r="456">
          <cell r="F456">
            <v>42181</v>
          </cell>
        </row>
        <row r="457">
          <cell r="F457">
            <v>42187</v>
          </cell>
        </row>
        <row r="458">
          <cell r="F458">
            <v>42195</v>
          </cell>
        </row>
        <row r="459">
          <cell r="F459">
            <v>42202</v>
          </cell>
        </row>
        <row r="460">
          <cell r="F460">
            <v>42209</v>
          </cell>
        </row>
        <row r="461">
          <cell r="F461">
            <v>42216</v>
          </cell>
        </row>
        <row r="462">
          <cell r="F462">
            <v>42223</v>
          </cell>
        </row>
        <row r="463">
          <cell r="F463">
            <v>42230</v>
          </cell>
        </row>
        <row r="464">
          <cell r="F464">
            <v>42237</v>
          </cell>
        </row>
        <row r="465">
          <cell r="F465">
            <v>42244</v>
          </cell>
        </row>
        <row r="466">
          <cell r="F466">
            <v>42251</v>
          </cell>
        </row>
        <row r="467">
          <cell r="F467">
            <v>42258</v>
          </cell>
        </row>
        <row r="468">
          <cell r="F468">
            <v>42265</v>
          </cell>
        </row>
        <row r="469">
          <cell r="F469">
            <v>42272</v>
          </cell>
        </row>
        <row r="470">
          <cell r="F470">
            <v>42279</v>
          </cell>
        </row>
        <row r="471">
          <cell r="F471">
            <v>42286</v>
          </cell>
        </row>
        <row r="472">
          <cell r="F472">
            <v>42293</v>
          </cell>
        </row>
        <row r="473">
          <cell r="F473">
            <v>42300</v>
          </cell>
        </row>
        <row r="474">
          <cell r="F474">
            <v>42307</v>
          </cell>
        </row>
        <row r="475">
          <cell r="F475">
            <v>42314</v>
          </cell>
        </row>
        <row r="476">
          <cell r="F476">
            <v>42321</v>
          </cell>
        </row>
        <row r="477">
          <cell r="F477">
            <v>42328</v>
          </cell>
        </row>
        <row r="478">
          <cell r="F478">
            <v>42335</v>
          </cell>
        </row>
        <row r="479">
          <cell r="F479">
            <v>42342</v>
          </cell>
        </row>
        <row r="480">
          <cell r="F480">
            <v>42349</v>
          </cell>
        </row>
        <row r="481">
          <cell r="F481">
            <v>42356</v>
          </cell>
        </row>
        <row r="482">
          <cell r="F482">
            <v>42362</v>
          </cell>
        </row>
        <row r="483">
          <cell r="F483">
            <v>42369</v>
          </cell>
        </row>
        <row r="484">
          <cell r="F484">
            <v>42377</v>
          </cell>
        </row>
        <row r="485">
          <cell r="F485">
            <v>42384</v>
          </cell>
        </row>
        <row r="486">
          <cell r="F486">
            <v>42391</v>
          </cell>
        </row>
        <row r="487">
          <cell r="F487">
            <v>42398</v>
          </cell>
        </row>
        <row r="488">
          <cell r="F488">
            <v>42405</v>
          </cell>
        </row>
        <row r="489">
          <cell r="F489">
            <v>42412</v>
          </cell>
        </row>
        <row r="490">
          <cell r="F490">
            <v>42419</v>
          </cell>
        </row>
        <row r="491">
          <cell r="F491">
            <v>42426</v>
          </cell>
        </row>
        <row r="492">
          <cell r="F492">
            <v>42433</v>
          </cell>
        </row>
        <row r="493">
          <cell r="F493">
            <v>42440</v>
          </cell>
        </row>
        <row r="494">
          <cell r="F494">
            <v>42447</v>
          </cell>
        </row>
        <row r="495">
          <cell r="F495">
            <v>42453</v>
          </cell>
        </row>
        <row r="496">
          <cell r="F496">
            <v>42461</v>
          </cell>
        </row>
        <row r="497">
          <cell r="F497">
            <v>42468</v>
          </cell>
        </row>
        <row r="498">
          <cell r="F498">
            <v>42475</v>
          </cell>
        </row>
        <row r="499">
          <cell r="F499">
            <v>42482</v>
          </cell>
        </row>
        <row r="500">
          <cell r="F500">
            <v>42489</v>
          </cell>
        </row>
        <row r="501">
          <cell r="F501">
            <v>42496</v>
          </cell>
        </row>
        <row r="502">
          <cell r="F502">
            <v>42503</v>
          </cell>
        </row>
        <row r="503">
          <cell r="F503">
            <v>42510</v>
          </cell>
        </row>
        <row r="504">
          <cell r="F504">
            <v>42517</v>
          </cell>
        </row>
        <row r="505">
          <cell r="F505">
            <v>42524</v>
          </cell>
        </row>
        <row r="506">
          <cell r="F506">
            <v>42531</v>
          </cell>
        </row>
        <row r="507">
          <cell r="F507">
            <v>42538</v>
          </cell>
        </row>
        <row r="508">
          <cell r="F508">
            <v>42545</v>
          </cell>
        </row>
        <row r="509">
          <cell r="F509">
            <v>42552</v>
          </cell>
        </row>
        <row r="510">
          <cell r="F510">
            <v>42559</v>
          </cell>
        </row>
        <row r="511">
          <cell r="F511">
            <v>42566</v>
          </cell>
        </row>
        <row r="512">
          <cell r="F512">
            <v>42573</v>
          </cell>
        </row>
        <row r="513">
          <cell r="F513">
            <v>42580</v>
          </cell>
        </row>
        <row r="514">
          <cell r="F514">
            <v>42587</v>
          </cell>
        </row>
        <row r="515">
          <cell r="F515">
            <v>42594</v>
          </cell>
        </row>
        <row r="516">
          <cell r="F516">
            <v>42601</v>
          </cell>
        </row>
        <row r="517">
          <cell r="F517">
            <v>42608</v>
          </cell>
        </row>
        <row r="518">
          <cell r="F518">
            <v>42615</v>
          </cell>
        </row>
        <row r="519">
          <cell r="F519">
            <v>42622</v>
          </cell>
        </row>
        <row r="520">
          <cell r="F520">
            <v>42629</v>
          </cell>
        </row>
        <row r="521">
          <cell r="F521">
            <v>42636</v>
          </cell>
        </row>
        <row r="522">
          <cell r="F522">
            <v>42643</v>
          </cell>
        </row>
        <row r="523">
          <cell r="F523">
            <v>42650</v>
          </cell>
        </row>
        <row r="524">
          <cell r="F524">
            <v>42657</v>
          </cell>
        </row>
        <row r="525">
          <cell r="F525">
            <v>42664</v>
          </cell>
        </row>
        <row r="526">
          <cell r="F526">
            <v>42671</v>
          </cell>
        </row>
        <row r="527">
          <cell r="F527">
            <v>42678</v>
          </cell>
        </row>
        <row r="528">
          <cell r="F528">
            <v>42685</v>
          </cell>
        </row>
        <row r="529">
          <cell r="F529">
            <v>42692</v>
          </cell>
        </row>
        <row r="530">
          <cell r="F530">
            <v>42699</v>
          </cell>
        </row>
        <row r="531">
          <cell r="F531">
            <v>42706</v>
          </cell>
        </row>
        <row r="532">
          <cell r="F532">
            <v>42713</v>
          </cell>
        </row>
        <row r="533">
          <cell r="F533">
            <v>42720</v>
          </cell>
        </row>
        <row r="534">
          <cell r="F534">
            <v>42727</v>
          </cell>
        </row>
        <row r="535">
          <cell r="F535">
            <v>42734</v>
          </cell>
        </row>
        <row r="536">
          <cell r="F536">
            <v>42741</v>
          </cell>
        </row>
        <row r="537">
          <cell r="F537">
            <v>42748</v>
          </cell>
        </row>
        <row r="538">
          <cell r="F538">
            <v>42755</v>
          </cell>
        </row>
        <row r="539">
          <cell r="F539">
            <v>42762</v>
          </cell>
        </row>
        <row r="540">
          <cell r="F540">
            <v>42769</v>
          </cell>
        </row>
        <row r="541">
          <cell r="F541">
            <v>42776</v>
          </cell>
        </row>
        <row r="542">
          <cell r="F542">
            <v>42783</v>
          </cell>
        </row>
        <row r="543">
          <cell r="F543">
            <v>42790</v>
          </cell>
        </row>
        <row r="544">
          <cell r="F544">
            <v>42797</v>
          </cell>
        </row>
        <row r="545">
          <cell r="F545">
            <v>42804</v>
          </cell>
        </row>
        <row r="546">
          <cell r="F546">
            <v>42811</v>
          </cell>
        </row>
        <row r="547">
          <cell r="F547">
            <v>42818</v>
          </cell>
        </row>
        <row r="548">
          <cell r="F548">
            <v>42825</v>
          </cell>
        </row>
        <row r="549">
          <cell r="F549">
            <v>42832</v>
          </cell>
        </row>
        <row r="550">
          <cell r="F550">
            <v>42838</v>
          </cell>
        </row>
        <row r="551">
          <cell r="F551">
            <v>42846</v>
          </cell>
        </row>
        <row r="552">
          <cell r="F552">
            <v>42853</v>
          </cell>
        </row>
        <row r="553">
          <cell r="F553">
            <v>42860</v>
          </cell>
        </row>
        <row r="554">
          <cell r="F554">
            <v>42867</v>
          </cell>
        </row>
        <row r="555">
          <cell r="F555">
            <v>42874</v>
          </cell>
        </row>
        <row r="556">
          <cell r="F556">
            <v>42881</v>
          </cell>
        </row>
        <row r="557">
          <cell r="F557">
            <v>42888</v>
          </cell>
        </row>
        <row r="558">
          <cell r="F558">
            <v>42895</v>
          </cell>
        </row>
        <row r="559">
          <cell r="F559">
            <v>42902</v>
          </cell>
        </row>
        <row r="560">
          <cell r="F560">
            <v>42909</v>
          </cell>
        </row>
        <row r="561">
          <cell r="F561">
            <v>42916</v>
          </cell>
        </row>
        <row r="562">
          <cell r="F562">
            <v>42923</v>
          </cell>
        </row>
        <row r="563">
          <cell r="F563">
            <v>42930</v>
          </cell>
        </row>
        <row r="564">
          <cell r="F564">
            <v>42937</v>
          </cell>
        </row>
        <row r="565">
          <cell r="F565">
            <v>42944</v>
          </cell>
        </row>
        <row r="566">
          <cell r="F566">
            <v>42951</v>
          </cell>
        </row>
        <row r="567">
          <cell r="F567">
            <v>42958</v>
          </cell>
        </row>
        <row r="568">
          <cell r="F568">
            <v>42965</v>
          </cell>
        </row>
        <row r="569">
          <cell r="F569">
            <v>42972</v>
          </cell>
        </row>
        <row r="570">
          <cell r="F570">
            <v>42979</v>
          </cell>
        </row>
        <row r="571">
          <cell r="F571">
            <v>42986</v>
          </cell>
        </row>
        <row r="572">
          <cell r="F572">
            <v>42993</v>
          </cell>
        </row>
        <row r="573">
          <cell r="F573">
            <v>43000</v>
          </cell>
        </row>
        <row r="574">
          <cell r="F574">
            <v>43007</v>
          </cell>
        </row>
        <row r="575">
          <cell r="F575">
            <v>43014</v>
          </cell>
        </row>
        <row r="576">
          <cell r="F576">
            <v>43021</v>
          </cell>
        </row>
        <row r="577">
          <cell r="F577">
            <v>43028</v>
          </cell>
        </row>
        <row r="578">
          <cell r="F578">
            <v>43035</v>
          </cell>
        </row>
        <row r="579">
          <cell r="F579">
            <v>43042</v>
          </cell>
        </row>
        <row r="580">
          <cell r="F580">
            <v>43049</v>
          </cell>
        </row>
        <row r="581">
          <cell r="F581">
            <v>43056</v>
          </cell>
        </row>
        <row r="582">
          <cell r="F582">
            <v>43063</v>
          </cell>
        </row>
        <row r="583">
          <cell r="F583">
            <v>43070</v>
          </cell>
        </row>
        <row r="584">
          <cell r="F584">
            <v>43077</v>
          </cell>
        </row>
        <row r="585">
          <cell r="F585">
            <v>43084</v>
          </cell>
        </row>
        <row r="586">
          <cell r="F586">
            <v>43091</v>
          </cell>
        </row>
        <row r="587">
          <cell r="F587">
            <v>43098</v>
          </cell>
        </row>
        <row r="588">
          <cell r="F588">
            <v>43105</v>
          </cell>
        </row>
        <row r="589">
          <cell r="F589">
            <v>43112</v>
          </cell>
        </row>
        <row r="590">
          <cell r="F590">
            <v>43119</v>
          </cell>
        </row>
        <row r="591">
          <cell r="F591">
            <v>43126</v>
          </cell>
        </row>
        <row r="592">
          <cell r="F592">
            <v>43133</v>
          </cell>
        </row>
        <row r="593">
          <cell r="F593">
            <v>43140</v>
          </cell>
        </row>
        <row r="594">
          <cell r="F594">
            <v>43147</v>
          </cell>
        </row>
        <row r="595">
          <cell r="F595">
            <v>43154</v>
          </cell>
        </row>
        <row r="596">
          <cell r="F596">
            <v>43161</v>
          </cell>
        </row>
        <row r="597">
          <cell r="F597">
            <v>43168</v>
          </cell>
        </row>
        <row r="598">
          <cell r="F598">
            <v>43175</v>
          </cell>
        </row>
        <row r="599">
          <cell r="F599">
            <v>43182</v>
          </cell>
        </row>
        <row r="600">
          <cell r="F600">
            <v>43188</v>
          </cell>
        </row>
        <row r="601">
          <cell r="F601">
            <v>43196</v>
          </cell>
        </row>
        <row r="602">
          <cell r="F602">
            <v>43203</v>
          </cell>
        </row>
        <row r="603">
          <cell r="F603">
            <v>43210</v>
          </cell>
        </row>
        <row r="604">
          <cell r="F604">
            <v>43217</v>
          </cell>
        </row>
        <row r="605">
          <cell r="F605">
            <v>43224</v>
          </cell>
        </row>
        <row r="606">
          <cell r="F606">
            <v>43231</v>
          </cell>
        </row>
        <row r="607">
          <cell r="F607">
            <v>43238</v>
          </cell>
        </row>
        <row r="608">
          <cell r="F608">
            <v>43245</v>
          </cell>
        </row>
        <row r="609">
          <cell r="F609">
            <v>43252</v>
          </cell>
        </row>
        <row r="610">
          <cell r="F610">
            <v>43259</v>
          </cell>
        </row>
        <row r="611">
          <cell r="F611">
            <v>43266</v>
          </cell>
        </row>
        <row r="612">
          <cell r="F612">
            <v>43273</v>
          </cell>
        </row>
        <row r="613">
          <cell r="F613">
            <v>43280</v>
          </cell>
        </row>
        <row r="614">
          <cell r="F614">
            <v>43287</v>
          </cell>
        </row>
        <row r="615">
          <cell r="F615">
            <v>43294</v>
          </cell>
        </row>
        <row r="616">
          <cell r="F616">
            <v>43301</v>
          </cell>
        </row>
        <row r="617">
          <cell r="F617">
            <v>43308</v>
          </cell>
        </row>
        <row r="618">
          <cell r="F618">
            <v>43315</v>
          </cell>
        </row>
        <row r="619">
          <cell r="F619">
            <v>43322</v>
          </cell>
        </row>
        <row r="620">
          <cell r="F620">
            <v>43329</v>
          </cell>
        </row>
        <row r="621">
          <cell r="F621">
            <v>43336</v>
          </cell>
        </row>
        <row r="622">
          <cell r="F622">
            <v>43343</v>
          </cell>
        </row>
        <row r="623">
          <cell r="F623">
            <v>43350</v>
          </cell>
        </row>
        <row r="624">
          <cell r="F624">
            <v>43357</v>
          </cell>
        </row>
        <row r="625">
          <cell r="F625">
            <v>43364</v>
          </cell>
        </row>
        <row r="626">
          <cell r="F626">
            <v>43371</v>
          </cell>
        </row>
        <row r="627">
          <cell r="F627">
            <v>43378</v>
          </cell>
        </row>
        <row r="628">
          <cell r="F628">
            <v>43385</v>
          </cell>
        </row>
        <row r="629">
          <cell r="F629">
            <v>43392</v>
          </cell>
        </row>
        <row r="630">
          <cell r="F630">
            <v>43399</v>
          </cell>
        </row>
        <row r="631">
          <cell r="F631">
            <v>43406</v>
          </cell>
        </row>
        <row r="632">
          <cell r="F632">
            <v>43413</v>
          </cell>
        </row>
        <row r="633">
          <cell r="F633">
            <v>43420</v>
          </cell>
        </row>
        <row r="634">
          <cell r="F634">
            <v>43427</v>
          </cell>
        </row>
        <row r="635">
          <cell r="F635">
            <v>43434</v>
          </cell>
        </row>
        <row r="636">
          <cell r="F636">
            <v>43441</v>
          </cell>
        </row>
        <row r="637">
          <cell r="F637">
            <v>43448</v>
          </cell>
        </row>
        <row r="638">
          <cell r="F638">
            <v>43455</v>
          </cell>
        </row>
        <row r="639">
          <cell r="F639">
            <v>43462</v>
          </cell>
        </row>
        <row r="640">
          <cell r="F640">
            <v>43469</v>
          </cell>
        </row>
        <row r="641">
          <cell r="F641">
            <v>43476</v>
          </cell>
        </row>
        <row r="642">
          <cell r="F642">
            <v>43483</v>
          </cell>
        </row>
        <row r="643">
          <cell r="F643">
            <v>43490</v>
          </cell>
        </row>
        <row r="644">
          <cell r="F644">
            <v>43497</v>
          </cell>
        </row>
        <row r="645">
          <cell r="F645">
            <v>43504</v>
          </cell>
        </row>
        <row r="646">
          <cell r="F646">
            <v>43511</v>
          </cell>
        </row>
        <row r="647">
          <cell r="F647">
            <v>43518</v>
          </cell>
        </row>
        <row r="648">
          <cell r="F648">
            <v>43525</v>
          </cell>
        </row>
        <row r="649">
          <cell r="F649">
            <v>43532</v>
          </cell>
        </row>
        <row r="650">
          <cell r="F650">
            <v>43539</v>
          </cell>
        </row>
        <row r="651">
          <cell r="F651">
            <v>43546</v>
          </cell>
        </row>
        <row r="652">
          <cell r="F652">
            <v>43553</v>
          </cell>
        </row>
        <row r="653">
          <cell r="F653">
            <v>43560</v>
          </cell>
        </row>
        <row r="654">
          <cell r="F654">
            <v>43567</v>
          </cell>
        </row>
        <row r="655">
          <cell r="F655">
            <v>43573</v>
          </cell>
        </row>
        <row r="656">
          <cell r="F656">
            <v>43581</v>
          </cell>
        </row>
        <row r="657">
          <cell r="F657">
            <v>43588</v>
          </cell>
        </row>
        <row r="658">
          <cell r="F658">
            <v>43595</v>
          </cell>
        </row>
        <row r="659">
          <cell r="F659">
            <v>43602</v>
          </cell>
        </row>
        <row r="660">
          <cell r="F660">
            <v>43609</v>
          </cell>
        </row>
        <row r="661">
          <cell r="F661">
            <v>43616</v>
          </cell>
        </row>
        <row r="662">
          <cell r="F662">
            <v>43623</v>
          </cell>
        </row>
        <row r="663">
          <cell r="F663">
            <v>43630</v>
          </cell>
        </row>
        <row r="664">
          <cell r="F664">
            <v>43637</v>
          </cell>
        </row>
        <row r="665">
          <cell r="F665">
            <v>43644</v>
          </cell>
        </row>
        <row r="666">
          <cell r="F666">
            <v>43651</v>
          </cell>
        </row>
        <row r="667">
          <cell r="F667">
            <v>43658</v>
          </cell>
        </row>
        <row r="668">
          <cell r="F668">
            <v>43665</v>
          </cell>
        </row>
        <row r="669">
          <cell r="F669">
            <v>43672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B7">
            <v>39443</v>
          </cell>
          <cell r="C7">
            <v>2556.5756999999999</v>
          </cell>
        </row>
        <row r="8">
          <cell r="B8">
            <v>39786</v>
          </cell>
          <cell r="C8">
            <v>2556.5756000000001</v>
          </cell>
        </row>
        <row r="9">
          <cell r="B9">
            <v>39787</v>
          </cell>
          <cell r="C9">
            <v>2556.5756000000001</v>
          </cell>
        </row>
        <row r="10">
          <cell r="B10">
            <v>39790</v>
          </cell>
          <cell r="C10">
            <v>2556.5756000000001</v>
          </cell>
        </row>
        <row r="11">
          <cell r="B11">
            <v>39791</v>
          </cell>
          <cell r="C11">
            <v>2556.5756000000001</v>
          </cell>
        </row>
        <row r="12">
          <cell r="B12">
            <v>39792</v>
          </cell>
          <cell r="C12">
            <v>2556.5756000000001</v>
          </cell>
        </row>
        <row r="13">
          <cell r="B13">
            <v>39793</v>
          </cell>
          <cell r="C13">
            <v>2556.5756000000001</v>
          </cell>
        </row>
        <row r="14">
          <cell r="B14">
            <v>39794</v>
          </cell>
          <cell r="C14">
            <v>2556.5756000000001</v>
          </cell>
        </row>
        <row r="15">
          <cell r="B15">
            <v>39797</v>
          </cell>
          <cell r="C15">
            <v>2556.5756000000001</v>
          </cell>
        </row>
        <row r="16">
          <cell r="B16">
            <v>39798</v>
          </cell>
          <cell r="C16">
            <v>2556.5756000000001</v>
          </cell>
        </row>
        <row r="17">
          <cell r="B17">
            <v>39799</v>
          </cell>
          <cell r="C17">
            <v>2556.5756000000001</v>
          </cell>
        </row>
        <row r="18">
          <cell r="B18">
            <v>39800</v>
          </cell>
          <cell r="C18">
            <v>2556.5756000000001</v>
          </cell>
        </row>
        <row r="19">
          <cell r="B19">
            <v>39801</v>
          </cell>
          <cell r="C19">
            <v>2556.5756000000001</v>
          </cell>
        </row>
        <row r="20">
          <cell r="B20">
            <v>39804</v>
          </cell>
          <cell r="C20">
            <v>2556.5756000000001</v>
          </cell>
        </row>
        <row r="21">
          <cell r="B21">
            <v>39805</v>
          </cell>
          <cell r="C21">
            <v>2556.5756000000001</v>
          </cell>
        </row>
        <row r="22">
          <cell r="B22">
            <v>39806</v>
          </cell>
          <cell r="C22">
            <v>2556.5756000000001</v>
          </cell>
        </row>
        <row r="23">
          <cell r="B23">
            <v>39807</v>
          </cell>
          <cell r="C23">
            <v>2556.5756000000001</v>
          </cell>
        </row>
        <row r="24">
          <cell r="B24">
            <v>39808</v>
          </cell>
          <cell r="C24">
            <v>2556.5756000000001</v>
          </cell>
        </row>
        <row r="25">
          <cell r="B25">
            <v>39811</v>
          </cell>
          <cell r="C25">
            <v>2556.5756000000001</v>
          </cell>
        </row>
        <row r="26">
          <cell r="B26">
            <v>39812</v>
          </cell>
          <cell r="C26">
            <v>2556.5756000000001</v>
          </cell>
        </row>
        <row r="27">
          <cell r="B27">
            <v>39821</v>
          </cell>
          <cell r="C27">
            <v>2556.5756000000001</v>
          </cell>
        </row>
        <row r="28">
          <cell r="B28">
            <v>39822</v>
          </cell>
          <cell r="C28">
            <v>2556.5756000000001</v>
          </cell>
        </row>
        <row r="29">
          <cell r="B29">
            <v>39825</v>
          </cell>
          <cell r="C29">
            <v>2556.5756000000001</v>
          </cell>
        </row>
        <row r="30">
          <cell r="B30">
            <v>39826</v>
          </cell>
          <cell r="C30">
            <v>2556.5756000000001</v>
          </cell>
        </row>
        <row r="31">
          <cell r="B31">
            <v>39827</v>
          </cell>
          <cell r="C31">
            <v>2556.5756000000001</v>
          </cell>
        </row>
        <row r="32">
          <cell r="B32">
            <v>39828</v>
          </cell>
          <cell r="C32">
            <v>2556.5756000000001</v>
          </cell>
        </row>
        <row r="33">
          <cell r="B33">
            <v>39829</v>
          </cell>
          <cell r="C33">
            <v>2556.5756000000001</v>
          </cell>
        </row>
        <row r="34">
          <cell r="B34">
            <v>39832</v>
          </cell>
          <cell r="C34">
            <v>2556.5756000000001</v>
          </cell>
        </row>
        <row r="35">
          <cell r="B35">
            <v>39848</v>
          </cell>
          <cell r="C35">
            <v>800</v>
          </cell>
        </row>
        <row r="36">
          <cell r="B36">
            <v>39849</v>
          </cell>
          <cell r="C36">
            <v>800</v>
          </cell>
        </row>
        <row r="37">
          <cell r="B37">
            <v>39853</v>
          </cell>
          <cell r="C37">
            <v>800</v>
          </cell>
        </row>
        <row r="38">
          <cell r="B38">
            <v>39854</v>
          </cell>
          <cell r="C38">
            <v>800</v>
          </cell>
        </row>
        <row r="39">
          <cell r="B39">
            <v>39855</v>
          </cell>
          <cell r="C39">
            <v>800</v>
          </cell>
        </row>
        <row r="40">
          <cell r="B40">
            <v>39856</v>
          </cell>
          <cell r="C40">
            <v>800</v>
          </cell>
        </row>
        <row r="41">
          <cell r="B41">
            <v>39857</v>
          </cell>
          <cell r="C41">
            <v>800</v>
          </cell>
        </row>
        <row r="42">
          <cell r="B42">
            <v>39860</v>
          </cell>
          <cell r="C42">
            <v>800</v>
          </cell>
        </row>
        <row r="43">
          <cell r="B43">
            <v>39861</v>
          </cell>
          <cell r="C43">
            <v>800</v>
          </cell>
        </row>
        <row r="44">
          <cell r="B44">
            <v>39862</v>
          </cell>
          <cell r="C44">
            <v>800</v>
          </cell>
        </row>
        <row r="45">
          <cell r="B45">
            <v>39863</v>
          </cell>
          <cell r="C45">
            <v>800</v>
          </cell>
        </row>
        <row r="46">
          <cell r="B46">
            <v>39864</v>
          </cell>
          <cell r="C46">
            <v>800</v>
          </cell>
        </row>
        <row r="47">
          <cell r="B47">
            <v>39867</v>
          </cell>
          <cell r="C47">
            <v>800</v>
          </cell>
        </row>
        <row r="48">
          <cell r="B48">
            <v>40133</v>
          </cell>
          <cell r="C48">
            <v>122.25</v>
          </cell>
        </row>
        <row r="49">
          <cell r="B49">
            <v>40170</v>
          </cell>
          <cell r="C49">
            <v>122.25</v>
          </cell>
        </row>
        <row r="50">
          <cell r="B50">
            <v>40177</v>
          </cell>
          <cell r="C50">
            <v>122.25</v>
          </cell>
        </row>
        <row r="51">
          <cell r="B51">
            <v>40178</v>
          </cell>
          <cell r="C51">
            <v>122.25</v>
          </cell>
        </row>
        <row r="52">
          <cell r="B52">
            <v>40183</v>
          </cell>
          <cell r="C52">
            <v>122.25</v>
          </cell>
        </row>
        <row r="53">
          <cell r="B53">
            <v>40184</v>
          </cell>
          <cell r="C53">
            <v>122.25</v>
          </cell>
        </row>
        <row r="54">
          <cell r="B54">
            <v>40189</v>
          </cell>
          <cell r="C54">
            <v>122.25</v>
          </cell>
        </row>
        <row r="55">
          <cell r="B55">
            <v>40190</v>
          </cell>
          <cell r="C55">
            <v>122.25</v>
          </cell>
        </row>
        <row r="56">
          <cell r="B56">
            <v>40191</v>
          </cell>
          <cell r="C56">
            <v>122.25</v>
          </cell>
        </row>
        <row r="57">
          <cell r="B57">
            <v>40192</v>
          </cell>
          <cell r="C57">
            <v>122.25</v>
          </cell>
        </row>
        <row r="58">
          <cell r="B58">
            <v>40193</v>
          </cell>
          <cell r="C58">
            <v>122.25</v>
          </cell>
        </row>
        <row r="59">
          <cell r="B59">
            <v>40196</v>
          </cell>
          <cell r="C59">
            <v>122.25</v>
          </cell>
        </row>
        <row r="60">
          <cell r="B60">
            <v>40197</v>
          </cell>
          <cell r="C60">
            <v>122.25</v>
          </cell>
        </row>
        <row r="61">
          <cell r="B61">
            <v>40198</v>
          </cell>
          <cell r="C61">
            <v>122.25</v>
          </cell>
        </row>
        <row r="62">
          <cell r="B62">
            <v>40199</v>
          </cell>
          <cell r="C62">
            <v>122.25</v>
          </cell>
        </row>
        <row r="63">
          <cell r="B63">
            <v>40200</v>
          </cell>
          <cell r="C63">
            <v>122.25</v>
          </cell>
        </row>
        <row r="64">
          <cell r="B64">
            <v>40203</v>
          </cell>
          <cell r="C64">
            <v>122.25</v>
          </cell>
        </row>
        <row r="65">
          <cell r="B65">
            <v>40204</v>
          </cell>
          <cell r="C65">
            <v>122.25</v>
          </cell>
        </row>
        <row r="66">
          <cell r="B66">
            <v>40205</v>
          </cell>
          <cell r="C66">
            <v>122.25</v>
          </cell>
        </row>
        <row r="67">
          <cell r="B67">
            <v>40206</v>
          </cell>
          <cell r="C67">
            <v>122.25</v>
          </cell>
        </row>
        <row r="68">
          <cell r="B68">
            <v>40207</v>
          </cell>
          <cell r="C68">
            <v>122.25</v>
          </cell>
        </row>
        <row r="69">
          <cell r="B69">
            <v>40210</v>
          </cell>
          <cell r="C69">
            <v>122.25</v>
          </cell>
        </row>
        <row r="70">
          <cell r="B70">
            <v>40211</v>
          </cell>
          <cell r="C70">
            <v>122.25</v>
          </cell>
        </row>
        <row r="71">
          <cell r="B71">
            <v>40212</v>
          </cell>
          <cell r="C71">
            <v>122.25</v>
          </cell>
        </row>
        <row r="72">
          <cell r="B72">
            <v>40217</v>
          </cell>
          <cell r="C72">
            <v>122.25</v>
          </cell>
        </row>
        <row r="73">
          <cell r="B73">
            <v>40227</v>
          </cell>
          <cell r="C73">
            <v>122.25</v>
          </cell>
        </row>
        <row r="74">
          <cell r="B74">
            <v>40228</v>
          </cell>
          <cell r="C74">
            <v>122.25</v>
          </cell>
        </row>
        <row r="75">
          <cell r="B75">
            <v>40231</v>
          </cell>
          <cell r="C75">
            <v>122.25</v>
          </cell>
        </row>
        <row r="76">
          <cell r="B76">
            <v>40232</v>
          </cell>
          <cell r="C76">
            <v>122.25</v>
          </cell>
        </row>
        <row r="77">
          <cell r="B77">
            <v>40233</v>
          </cell>
          <cell r="C77">
            <v>122.25</v>
          </cell>
        </row>
        <row r="78">
          <cell r="B78">
            <v>40234</v>
          </cell>
          <cell r="C78">
            <v>122.25</v>
          </cell>
        </row>
        <row r="79">
          <cell r="B79">
            <v>40235</v>
          </cell>
          <cell r="C79">
            <v>122.25</v>
          </cell>
        </row>
        <row r="80">
          <cell r="B80">
            <v>40238</v>
          </cell>
          <cell r="C80">
            <v>122.25</v>
          </cell>
        </row>
        <row r="81">
          <cell r="B81">
            <v>40240</v>
          </cell>
          <cell r="C81">
            <v>122.25</v>
          </cell>
        </row>
        <row r="82">
          <cell r="B82">
            <v>40241</v>
          </cell>
          <cell r="C82">
            <v>122.25</v>
          </cell>
        </row>
        <row r="83">
          <cell r="B83">
            <v>40242</v>
          </cell>
          <cell r="C83">
            <v>122.25</v>
          </cell>
        </row>
        <row r="84">
          <cell r="B84">
            <v>40246</v>
          </cell>
          <cell r="C84">
            <v>122.25</v>
          </cell>
        </row>
        <row r="85">
          <cell r="B85">
            <v>40247</v>
          </cell>
          <cell r="C85">
            <v>122.25</v>
          </cell>
        </row>
        <row r="86">
          <cell r="B86">
            <v>40249</v>
          </cell>
          <cell r="C86">
            <v>122.25</v>
          </cell>
        </row>
        <row r="87">
          <cell r="B87">
            <v>40252</v>
          </cell>
          <cell r="C87">
            <v>122.25</v>
          </cell>
        </row>
        <row r="88">
          <cell r="B88">
            <v>40253</v>
          </cell>
          <cell r="C88">
            <v>122.25</v>
          </cell>
        </row>
        <row r="89">
          <cell r="B89">
            <v>40254</v>
          </cell>
          <cell r="C89">
            <v>122.25</v>
          </cell>
        </row>
        <row r="90">
          <cell r="B90">
            <v>40256</v>
          </cell>
          <cell r="C90">
            <v>122.25</v>
          </cell>
        </row>
        <row r="91">
          <cell r="B91">
            <v>41338</v>
          </cell>
          <cell r="C91">
            <v>110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Financials"/>
      <sheetName val="Summary Financials"/>
      <sheetName val="LBO"/>
      <sheetName val="Football Field"/>
      <sheetName val="Tables"/>
    </sheetNames>
    <sheetDataSet>
      <sheetData sheetId="0">
        <row r="99">
          <cell r="D99" t="str">
            <v>Total direct costs</v>
          </cell>
        </row>
      </sheetData>
      <sheetData sheetId="1">
        <row r="10">
          <cell r="E10">
            <v>47.548162380000008</v>
          </cell>
          <cell r="F10">
            <v>54.63400218000001</v>
          </cell>
          <cell r="G10">
            <v>64</v>
          </cell>
          <cell r="H10">
            <v>73.599999999999994</v>
          </cell>
          <cell r="I10">
            <v>84.639999999999986</v>
          </cell>
          <cell r="J10">
            <v>97.33599999999997</v>
          </cell>
        </row>
        <row r="13">
          <cell r="E13">
            <v>-24.930299745982886</v>
          </cell>
          <cell r="F13">
            <v>-33.814180629882877</v>
          </cell>
          <cell r="G13">
            <v>-38.207999999999998</v>
          </cell>
          <cell r="H13">
            <v>-42.688000000000002</v>
          </cell>
          <cell r="I13">
            <v>-48.667999999999992</v>
          </cell>
          <cell r="J13">
            <v>-53.534799999999983</v>
          </cell>
        </row>
        <row r="18">
          <cell r="E18">
            <v>-9.4432906556406095</v>
          </cell>
          <cell r="F18">
            <v>-12.042501858389903</v>
          </cell>
          <cell r="G18">
            <v>-14.263000000000002</v>
          </cell>
          <cell r="H18">
            <v>-13.983999999999995</v>
          </cell>
          <cell r="I18">
            <v>-15.658399999999997</v>
          </cell>
          <cell r="J18">
            <v>-19.467199999999995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IQHiddenCacheSheet"/>
      <sheetName val="Cover"/>
      <sheetName val="Peer Groups"/>
      <sheetName val="Calcs"/>
      <sheetName val="Data"/>
      <sheetName val="Outputs"/>
      <sheetName val="Scatter Charts"/>
      <sheetName val="Bubble Cha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F7">
            <v>43465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.Monthly P&amp;Lss"/>
      <sheetName val="Rpu sensitivity"/>
      <sheetName val="C1 Monthly CFss"/>
      <sheetName val="B1 Monthly BSss"/>
      <sheetName val="GB notes"/>
      <sheetName val="Charts"/>
      <sheetName val="T2.Sales Team Drivers"/>
      <sheetName val="T3.Sales Team Rev &amp; Exp (month)"/>
      <sheetName val="Model Structure"/>
      <sheetName val="Overheads"/>
      <sheetName val="v4.3 Opex Drivers"/>
      <sheetName val="Overheads Notes"/>
      <sheetName val="Model Info &amp; Assumptions"/>
      <sheetName val="Summary"/>
      <sheetName val="T1.Monthly P&amp;L (new)"/>
      <sheetName val="B1 Monthly BS (new)"/>
      <sheetName val="C1 Monthly CF (new)"/>
      <sheetName val="FY18 FS"/>
      <sheetName val="Z1. House Accs Fcast"/>
      <sheetName val="Z2. Sales Team Accs Fcast"/>
      <sheetName val="Z3. Channel Team Fcast"/>
      <sheetName val="Z4. Introducers"/>
      <sheetName val="Y1. Revenue Schedule"/>
      <sheetName val="Y2. Gross Profit Schedule"/>
      <sheetName val="Y3. Staff Commission"/>
      <sheetName val="Y4. Payroll"/>
      <sheetName val="Y5. P&amp;L Contingencies"/>
      <sheetName val="info for P1 Payroll"/>
      <sheetName val="T4.TRACKER"/>
      <sheetName val="T5.Support costs"/>
      <sheetName val="MA10 PL"/>
      <sheetName val="BS MA10"/>
      <sheetName val="P&amp;L vc"/>
      <sheetName val="Rpu vc"/>
      <sheetName val="BS vc"/>
      <sheetName val="CF vc"/>
      <sheetName val="Chart1"/>
      <sheetName val="v4.0 Discussion"/>
      <sheetName val="Y6. Office"/>
      <sheetName val="X. Normalisation"/>
      <sheetName val="menu"/>
      <sheetName val="Licence Summary"/>
      <sheetName val="RPU Summary"/>
      <sheetName val="Marketing Summary"/>
      <sheetName val="Payroll 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1">
          <cell r="CV11">
            <v>3961454.4700000007</v>
          </cell>
          <cell r="CY11">
            <v>5726096.340517424</v>
          </cell>
          <cell r="DC11">
            <v>9025420.7777037155</v>
          </cell>
          <cell r="DG11">
            <v>16842199.2994252</v>
          </cell>
          <cell r="DK11">
            <v>30612297.764692783</v>
          </cell>
          <cell r="DO11">
            <v>47914445.204186067</v>
          </cell>
        </row>
        <row r="31">
          <cell r="CV31">
            <v>2408771.955000001</v>
          </cell>
          <cell r="CY31">
            <v>3678348.9252837235</v>
          </cell>
          <cell r="DC31">
            <v>5915108.5920496741</v>
          </cell>
          <cell r="DG31">
            <v>10838873.908451453</v>
          </cell>
          <cell r="DK31">
            <v>19646701.89618931</v>
          </cell>
          <cell r="DO31">
            <v>30808341.66645522</v>
          </cell>
        </row>
        <row r="85">
          <cell r="CV85">
            <v>1670.9050000007555</v>
          </cell>
          <cell r="CY85">
            <v>-1263809.76090485</v>
          </cell>
          <cell r="DC85">
            <v>-3775032.4419814562</v>
          </cell>
          <cell r="DG85">
            <v>-4317374.8075426957</v>
          </cell>
          <cell r="DK85">
            <v>1116257.6033331789</v>
          </cell>
          <cell r="DO85">
            <v>9400536.9310901854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IQHiddenCacheSheet"/>
      <sheetName val="Cover"/>
      <sheetName val="Peer Groups"/>
      <sheetName val="Calcs"/>
      <sheetName val="Data"/>
      <sheetName val="Outputs"/>
      <sheetName val="Scatter Charts"/>
      <sheetName val="Bubble Charts"/>
    </sheetNames>
    <sheetDataSet>
      <sheetData sheetId="0"/>
      <sheetData sheetId="1">
        <row r="23">
          <cell r="F23">
            <v>1</v>
          </cell>
        </row>
        <row r="24">
          <cell r="F24">
            <v>0</v>
          </cell>
        </row>
        <row r="25">
          <cell r="F25">
            <v>1</v>
          </cell>
        </row>
      </sheetData>
      <sheetData sheetId="2"/>
      <sheetData sheetId="3">
        <row r="17">
          <cell r="E17">
            <v>0</v>
          </cell>
        </row>
        <row r="22">
          <cell r="E22">
            <v>0</v>
          </cell>
        </row>
        <row r="51">
          <cell r="E51">
            <v>0</v>
          </cell>
        </row>
        <row r="56">
          <cell r="E56">
            <v>0</v>
          </cell>
        </row>
        <row r="85">
          <cell r="E85">
            <v>0</v>
          </cell>
        </row>
        <row r="90">
          <cell r="E90">
            <v>0</v>
          </cell>
        </row>
        <row r="119">
          <cell r="E119">
            <v>0</v>
          </cell>
        </row>
        <row r="124">
          <cell r="E124">
            <v>0</v>
          </cell>
        </row>
        <row r="153">
          <cell r="E153">
            <v>0</v>
          </cell>
        </row>
        <row r="158">
          <cell r="E158">
            <v>0</v>
          </cell>
        </row>
        <row r="187">
          <cell r="E187">
            <v>0</v>
          </cell>
        </row>
        <row r="192">
          <cell r="E192">
            <v>0</v>
          </cell>
        </row>
        <row r="221">
          <cell r="E221">
            <v>0</v>
          </cell>
        </row>
        <row r="226">
          <cell r="E226">
            <v>0</v>
          </cell>
        </row>
        <row r="255">
          <cell r="E255">
            <v>0</v>
          </cell>
        </row>
        <row r="260">
          <cell r="E260">
            <v>0</v>
          </cell>
        </row>
        <row r="289">
          <cell r="E289">
            <v>0</v>
          </cell>
        </row>
        <row r="294">
          <cell r="E294">
            <v>0</v>
          </cell>
        </row>
        <row r="323">
          <cell r="E323">
            <v>0</v>
          </cell>
        </row>
        <row r="328">
          <cell r="E328">
            <v>0</v>
          </cell>
        </row>
        <row r="357">
          <cell r="E357">
            <v>0</v>
          </cell>
        </row>
        <row r="362">
          <cell r="E362">
            <v>0</v>
          </cell>
        </row>
        <row r="391">
          <cell r="E391">
            <v>0</v>
          </cell>
        </row>
        <row r="396">
          <cell r="E396">
            <v>0</v>
          </cell>
        </row>
        <row r="425">
          <cell r="E425">
            <v>0</v>
          </cell>
        </row>
        <row r="430">
          <cell r="E430">
            <v>0</v>
          </cell>
        </row>
        <row r="459">
          <cell r="E459">
            <v>0</v>
          </cell>
        </row>
        <row r="464">
          <cell r="E464">
            <v>0</v>
          </cell>
        </row>
        <row r="493">
          <cell r="E493">
            <v>0</v>
          </cell>
        </row>
        <row r="498">
          <cell r="E498">
            <v>0</v>
          </cell>
        </row>
        <row r="527">
          <cell r="E527">
            <v>0</v>
          </cell>
        </row>
        <row r="532">
          <cell r="E532">
            <v>0</v>
          </cell>
        </row>
        <row r="561">
          <cell r="E561">
            <v>0</v>
          </cell>
        </row>
        <row r="566">
          <cell r="E566">
            <v>0</v>
          </cell>
        </row>
        <row r="595">
          <cell r="E595">
            <v>0</v>
          </cell>
        </row>
        <row r="600">
          <cell r="E600">
            <v>0</v>
          </cell>
        </row>
        <row r="629">
          <cell r="E629">
            <v>0</v>
          </cell>
        </row>
        <row r="634">
          <cell r="E634">
            <v>0</v>
          </cell>
        </row>
        <row r="663">
          <cell r="E663">
            <v>0</v>
          </cell>
        </row>
        <row r="668">
          <cell r="E668">
            <v>0</v>
          </cell>
        </row>
        <row r="697">
          <cell r="E697">
            <v>0</v>
          </cell>
        </row>
        <row r="702">
          <cell r="E702">
            <v>0</v>
          </cell>
        </row>
        <row r="731">
          <cell r="E731">
            <v>0</v>
          </cell>
        </row>
        <row r="736">
          <cell r="E736">
            <v>0</v>
          </cell>
        </row>
        <row r="765">
          <cell r="E765">
            <v>0</v>
          </cell>
        </row>
        <row r="770">
          <cell r="E770">
            <v>0</v>
          </cell>
        </row>
        <row r="799">
          <cell r="E799">
            <v>0</v>
          </cell>
        </row>
        <row r="804">
          <cell r="E804">
            <v>0</v>
          </cell>
        </row>
        <row r="833">
          <cell r="E833">
            <v>0</v>
          </cell>
        </row>
        <row r="838">
          <cell r="E838">
            <v>0</v>
          </cell>
        </row>
        <row r="867">
          <cell r="E867">
            <v>0</v>
          </cell>
        </row>
        <row r="872">
          <cell r="E872">
            <v>0</v>
          </cell>
        </row>
        <row r="901">
          <cell r="E901">
            <v>0</v>
          </cell>
        </row>
        <row r="906">
          <cell r="E906">
            <v>0</v>
          </cell>
        </row>
        <row r="935">
          <cell r="E935">
            <v>0</v>
          </cell>
        </row>
        <row r="940">
          <cell r="E940">
            <v>0</v>
          </cell>
        </row>
        <row r="969">
          <cell r="E969">
            <v>0</v>
          </cell>
        </row>
        <row r="974">
          <cell r="E974">
            <v>0</v>
          </cell>
        </row>
        <row r="1003">
          <cell r="E1003">
            <v>0</v>
          </cell>
        </row>
        <row r="1008">
          <cell r="E1008">
            <v>0</v>
          </cell>
        </row>
        <row r="1037">
          <cell r="E1037">
            <v>0</v>
          </cell>
        </row>
        <row r="1042">
          <cell r="E1042">
            <v>0</v>
          </cell>
        </row>
        <row r="1071">
          <cell r="E1071">
            <v>0</v>
          </cell>
        </row>
        <row r="1076">
          <cell r="E1076">
            <v>0</v>
          </cell>
        </row>
        <row r="1105">
          <cell r="E1105">
            <v>0</v>
          </cell>
        </row>
        <row r="1110">
          <cell r="E1110">
            <v>0</v>
          </cell>
        </row>
        <row r="1139">
          <cell r="E1139">
            <v>0</v>
          </cell>
        </row>
        <row r="1144">
          <cell r="E1144">
            <v>0</v>
          </cell>
        </row>
        <row r="1173">
          <cell r="E1173">
            <v>0</v>
          </cell>
        </row>
        <row r="1178">
          <cell r="E1178">
            <v>0</v>
          </cell>
        </row>
        <row r="1207">
          <cell r="E1207">
            <v>0</v>
          </cell>
        </row>
        <row r="1212">
          <cell r="E1212">
            <v>0</v>
          </cell>
        </row>
        <row r="1241">
          <cell r="E1241">
            <v>0</v>
          </cell>
        </row>
        <row r="1246">
          <cell r="E1246">
            <v>0</v>
          </cell>
        </row>
        <row r="1275">
          <cell r="E1275">
            <v>0</v>
          </cell>
        </row>
        <row r="1280">
          <cell r="E1280">
            <v>0</v>
          </cell>
        </row>
        <row r="1309">
          <cell r="E1309">
            <v>0</v>
          </cell>
        </row>
        <row r="1314">
          <cell r="E1314">
            <v>0</v>
          </cell>
        </row>
        <row r="1343">
          <cell r="E1343">
            <v>0</v>
          </cell>
        </row>
        <row r="1348">
          <cell r="E1348">
            <v>0</v>
          </cell>
        </row>
        <row r="1377">
          <cell r="E1377">
            <v>0</v>
          </cell>
        </row>
        <row r="1382">
          <cell r="E1382">
            <v>0</v>
          </cell>
        </row>
        <row r="1411">
          <cell r="E1411">
            <v>0</v>
          </cell>
        </row>
        <row r="1416">
          <cell r="E1416">
            <v>0</v>
          </cell>
        </row>
        <row r="1445">
          <cell r="E1445">
            <v>0</v>
          </cell>
        </row>
        <row r="1450">
          <cell r="E1450">
            <v>0</v>
          </cell>
        </row>
        <row r="1479">
          <cell r="E1479">
            <v>0</v>
          </cell>
        </row>
        <row r="1484">
          <cell r="E1484">
            <v>0</v>
          </cell>
        </row>
        <row r="1513">
          <cell r="E1513">
            <v>0</v>
          </cell>
        </row>
        <row r="1518">
          <cell r="E1518">
            <v>0</v>
          </cell>
        </row>
        <row r="1547">
          <cell r="E1547">
            <v>0</v>
          </cell>
        </row>
        <row r="1552">
          <cell r="E1552">
            <v>0</v>
          </cell>
        </row>
        <row r="1581">
          <cell r="E1581">
            <v>0</v>
          </cell>
        </row>
        <row r="1586">
          <cell r="E1586">
            <v>0</v>
          </cell>
        </row>
        <row r="1615">
          <cell r="E1615">
            <v>0</v>
          </cell>
        </row>
        <row r="1620">
          <cell r="E1620">
            <v>0</v>
          </cell>
        </row>
        <row r="1649">
          <cell r="E1649">
            <v>0</v>
          </cell>
        </row>
        <row r="1654">
          <cell r="E1654">
            <v>0</v>
          </cell>
        </row>
        <row r="1683">
          <cell r="E1683">
            <v>0</v>
          </cell>
        </row>
        <row r="1688">
          <cell r="E1688">
            <v>0</v>
          </cell>
        </row>
        <row r="1717">
          <cell r="E1717">
            <v>0</v>
          </cell>
        </row>
        <row r="1722">
          <cell r="E1722">
            <v>0</v>
          </cell>
        </row>
        <row r="1751">
          <cell r="E1751">
            <v>0</v>
          </cell>
        </row>
        <row r="1756">
          <cell r="E1756">
            <v>0</v>
          </cell>
        </row>
        <row r="1785">
          <cell r="E1785">
            <v>0</v>
          </cell>
        </row>
        <row r="1790">
          <cell r="E1790">
            <v>0</v>
          </cell>
        </row>
        <row r="1819">
          <cell r="E1819">
            <v>0</v>
          </cell>
        </row>
        <row r="1824">
          <cell r="E1824">
            <v>0</v>
          </cell>
        </row>
        <row r="1853">
          <cell r="E1853">
            <v>0</v>
          </cell>
        </row>
        <row r="1858">
          <cell r="E1858">
            <v>0</v>
          </cell>
        </row>
        <row r="1887">
          <cell r="E1887">
            <v>0</v>
          </cell>
        </row>
        <row r="1892">
          <cell r="E1892">
            <v>0</v>
          </cell>
        </row>
        <row r="1921">
          <cell r="E1921">
            <v>0</v>
          </cell>
        </row>
        <row r="1926">
          <cell r="E1926">
            <v>0</v>
          </cell>
        </row>
        <row r="1955">
          <cell r="E1955">
            <v>0</v>
          </cell>
        </row>
        <row r="1960">
          <cell r="E1960">
            <v>0</v>
          </cell>
        </row>
        <row r="1989">
          <cell r="E1989">
            <v>0</v>
          </cell>
        </row>
        <row r="1994">
          <cell r="E1994">
            <v>0</v>
          </cell>
        </row>
        <row r="2023">
          <cell r="E2023">
            <v>0</v>
          </cell>
        </row>
        <row r="2028">
          <cell r="E2028">
            <v>0</v>
          </cell>
        </row>
        <row r="2057">
          <cell r="E2057">
            <v>0</v>
          </cell>
        </row>
        <row r="2062">
          <cell r="E2062">
            <v>0</v>
          </cell>
        </row>
        <row r="2091">
          <cell r="E2091">
            <v>0</v>
          </cell>
        </row>
        <row r="2096">
          <cell r="E2096">
            <v>0</v>
          </cell>
        </row>
        <row r="2125">
          <cell r="E2125">
            <v>0</v>
          </cell>
        </row>
        <row r="2130">
          <cell r="E2130">
            <v>0</v>
          </cell>
        </row>
        <row r="2159">
          <cell r="E2159">
            <v>0</v>
          </cell>
        </row>
        <row r="2164">
          <cell r="E2164">
            <v>0</v>
          </cell>
        </row>
        <row r="2193">
          <cell r="E2193">
            <v>0</v>
          </cell>
        </row>
        <row r="2198">
          <cell r="E2198">
            <v>0</v>
          </cell>
        </row>
        <row r="2227">
          <cell r="E2227">
            <v>0</v>
          </cell>
        </row>
        <row r="2232">
          <cell r="E2232">
            <v>0</v>
          </cell>
        </row>
        <row r="2261">
          <cell r="E2261">
            <v>0</v>
          </cell>
        </row>
        <row r="2266">
          <cell r="E2266">
            <v>0</v>
          </cell>
        </row>
        <row r="2295">
          <cell r="E2295">
            <v>0</v>
          </cell>
        </row>
        <row r="2300">
          <cell r="E2300">
            <v>0</v>
          </cell>
        </row>
        <row r="2329">
          <cell r="E2329">
            <v>0</v>
          </cell>
        </row>
        <row r="2334">
          <cell r="E2334">
            <v>0</v>
          </cell>
        </row>
        <row r="2363">
          <cell r="E2363">
            <v>0</v>
          </cell>
        </row>
        <row r="2368">
          <cell r="E2368">
            <v>0</v>
          </cell>
        </row>
        <row r="2397">
          <cell r="E2397">
            <v>0</v>
          </cell>
        </row>
        <row r="2402">
          <cell r="E2402">
            <v>0</v>
          </cell>
        </row>
        <row r="2431">
          <cell r="E2431">
            <v>0</v>
          </cell>
        </row>
        <row r="2436">
          <cell r="E2436">
            <v>0</v>
          </cell>
        </row>
        <row r="2465">
          <cell r="E2465">
            <v>0</v>
          </cell>
        </row>
        <row r="2470">
          <cell r="E2470">
            <v>0</v>
          </cell>
        </row>
        <row r="2499">
          <cell r="E2499">
            <v>0</v>
          </cell>
        </row>
        <row r="2504">
          <cell r="E2504">
            <v>0</v>
          </cell>
        </row>
        <row r="2533">
          <cell r="E2533">
            <v>0</v>
          </cell>
        </row>
        <row r="2538">
          <cell r="E2538">
            <v>0</v>
          </cell>
        </row>
        <row r="2567">
          <cell r="E2567">
            <v>0</v>
          </cell>
        </row>
        <row r="2572">
          <cell r="E2572">
            <v>0</v>
          </cell>
        </row>
        <row r="2601">
          <cell r="E2601">
            <v>0</v>
          </cell>
        </row>
        <row r="2606">
          <cell r="E2606">
            <v>0</v>
          </cell>
        </row>
        <row r="2635">
          <cell r="E2635">
            <v>0</v>
          </cell>
        </row>
        <row r="2640">
          <cell r="E2640">
            <v>0</v>
          </cell>
        </row>
        <row r="2669">
          <cell r="E2669">
            <v>0</v>
          </cell>
        </row>
        <row r="2674">
          <cell r="E2674">
            <v>0</v>
          </cell>
        </row>
        <row r="2703">
          <cell r="E2703">
            <v>0</v>
          </cell>
        </row>
        <row r="2708">
          <cell r="E2708">
            <v>0</v>
          </cell>
        </row>
      </sheetData>
      <sheetData sheetId="4">
        <row r="7">
          <cell r="D7" t="str">
            <v>Company name</v>
          </cell>
          <cell r="E7" t="str">
            <v>Exch.
Rate</v>
          </cell>
          <cell r="F7" t="str">
            <v>Share price</v>
          </cell>
          <cell r="G7" t="str">
            <v>Market cap</v>
          </cell>
          <cell r="H7" t="str">
            <v>Enterprise value</v>
          </cell>
          <cell r="I7" t="str">
            <v>52 week high</v>
          </cell>
          <cell r="J7" t="str">
            <v>% of 52 week high</v>
          </cell>
          <cell r="K7" t="str">
            <v>EV / Revenue</v>
          </cell>
          <cell r="L7"/>
          <cell r="M7"/>
          <cell r="N7"/>
          <cell r="O7"/>
          <cell r="P7" t="str">
            <v>EV / EBITDA</v>
          </cell>
          <cell r="Q7"/>
          <cell r="R7"/>
          <cell r="S7"/>
          <cell r="T7"/>
          <cell r="U7" t="str">
            <v>EV / EBIT</v>
          </cell>
          <cell r="V7"/>
          <cell r="W7"/>
          <cell r="X7"/>
          <cell r="Y7"/>
          <cell r="Z7" t="str">
            <v>P/E</v>
          </cell>
          <cell r="AA7"/>
          <cell r="AB7"/>
          <cell r="AC7"/>
          <cell r="AD7"/>
          <cell r="AE7" t="str">
            <v>Revenue growth</v>
          </cell>
          <cell r="AF7"/>
          <cell r="AG7"/>
          <cell r="AH7"/>
          <cell r="AI7"/>
          <cell r="AJ7" t="str">
            <v>EBITDA growth</v>
          </cell>
          <cell r="AK7"/>
          <cell r="AL7"/>
          <cell r="AM7"/>
          <cell r="AN7"/>
          <cell r="AO7" t="str">
            <v>EBIT growth</v>
          </cell>
          <cell r="AP7"/>
          <cell r="AQ7"/>
          <cell r="AR7"/>
          <cell r="AS7"/>
          <cell r="AT7" t="str">
            <v>Gross margin</v>
          </cell>
          <cell r="AU7"/>
          <cell r="AV7"/>
          <cell r="AW7"/>
          <cell r="AX7"/>
          <cell r="AY7" t="str">
            <v>EBITDA margin</v>
          </cell>
          <cell r="AZ7"/>
          <cell r="BA7"/>
          <cell r="BB7"/>
          <cell r="BC7"/>
          <cell r="BD7" t="str">
            <v>EBIT margin</v>
          </cell>
          <cell r="BE7"/>
          <cell r="BF7"/>
          <cell r="BG7"/>
          <cell r="BH7"/>
          <cell r="BI7" t="str">
            <v>Net income margin</v>
          </cell>
          <cell r="BJ7"/>
          <cell r="BK7"/>
          <cell r="BL7"/>
          <cell r="BM7"/>
          <cell r="BN7" t="str">
            <v>FCF margin</v>
          </cell>
          <cell r="BO7"/>
          <cell r="BP7"/>
          <cell r="BQ7"/>
          <cell r="BR7"/>
          <cell r="BS7" t="str">
            <v>Revenue growth + FCF margin</v>
          </cell>
          <cell r="BT7"/>
          <cell r="BU7"/>
          <cell r="BV7"/>
          <cell r="BW7"/>
        </row>
        <row r="8">
          <cell r="K8">
            <v>43100</v>
          </cell>
          <cell r="L8">
            <v>43465</v>
          </cell>
          <cell r="M8">
            <v>43830</v>
          </cell>
          <cell r="N8">
            <v>44196</v>
          </cell>
          <cell r="O8">
            <v>44561</v>
          </cell>
          <cell r="AE8" t="str">
            <v>17 / 18</v>
          </cell>
          <cell r="AF8" t="str">
            <v>18 / 19</v>
          </cell>
          <cell r="AG8" t="str">
            <v>19 / 20</v>
          </cell>
          <cell r="AH8" t="str">
            <v>20 / 21</v>
          </cell>
          <cell r="AI8" t="str">
            <v>18 - 20 CAGR</v>
          </cell>
        </row>
      </sheetData>
      <sheetData sheetId="5"/>
      <sheetData sheetId="6"/>
      <sheetData sheetId="7">
        <row r="50">
          <cell r="F50" t="str">
            <v>Revenue growth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s"/>
      <sheetName val="Revenue Growth"/>
      <sheetName val="FCF Margin"/>
      <sheetName val="Revenue Growth + FCF Margin"/>
      <sheetName val="Bubble Charts"/>
      <sheetName val="Revenue Multiple"/>
      <sheetName val="Investor Returns"/>
      <sheetName val="Football Field"/>
      <sheetName val="Transactions &gt;&gt;&gt;"/>
      <sheetName val="CIQ_LinkingNames"/>
      <sheetName val="Precedent Transactions"/>
      <sheetName val="Output"/>
      <sheetName val="Manual pull"/>
      <sheetName val="Database1"/>
      <sheetName val="CapIQ"/>
      <sheetName val="CapIQ 2"/>
      <sheetName val="RP pitch"/>
      <sheetName val="RS rider"/>
    </sheetNames>
    <sheetDataSet>
      <sheetData sheetId="0">
        <row r="8">
          <cell r="D8" t="str">
            <v>y/e 31 December</v>
          </cell>
        </row>
        <row r="9">
          <cell r="D9" t="str">
            <v>£'m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5E9BA-AAE3-4EF3-AEC7-333BD37D14C2}">
  <sheetPr>
    <tabColor theme="5"/>
  </sheetPr>
  <dimension ref="A1"/>
  <sheetViews>
    <sheetView tabSelected="1" workbookViewId="0"/>
  </sheetViews>
  <sheetFormatPr defaultRowHeight="16.5" x14ac:dyDescent="0.3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4EDF-BE15-47F2-BE2E-DBD584221417}">
  <sheetPr>
    <tabColor theme="4" tint="0.79998168889431442"/>
  </sheetPr>
  <dimension ref="B2:T30"/>
  <sheetViews>
    <sheetView workbookViewId="0"/>
  </sheetViews>
  <sheetFormatPr defaultRowHeight="16.5" x14ac:dyDescent="0.3"/>
  <cols>
    <col min="1" max="3" width="1.625" customWidth="1"/>
    <col min="11" max="11" width="1.625" customWidth="1"/>
  </cols>
  <sheetData>
    <row r="2" spans="2:20" x14ac:dyDescent="0.3">
      <c r="B2" s="1" t="s">
        <v>0</v>
      </c>
    </row>
    <row r="3" spans="2:20" x14ac:dyDescent="0.3">
      <c r="C3" t="s">
        <v>1</v>
      </c>
    </row>
    <row r="5" spans="2:20" x14ac:dyDescent="0.3">
      <c r="C5" s="85" t="s">
        <v>410</v>
      </c>
      <c r="D5" s="74"/>
      <c r="E5" s="74"/>
      <c r="F5" s="74"/>
      <c r="G5" s="74"/>
      <c r="H5" s="75"/>
      <c r="I5" s="75"/>
      <c r="J5" s="75"/>
      <c r="K5" s="85" t="s">
        <v>418</v>
      </c>
      <c r="L5" s="75"/>
      <c r="M5" s="76"/>
      <c r="N5" s="73"/>
      <c r="O5" s="73"/>
      <c r="P5" s="73"/>
      <c r="Q5" s="73"/>
      <c r="R5" s="73"/>
      <c r="S5" s="73"/>
      <c r="T5" s="73"/>
    </row>
    <row r="6" spans="2:20" x14ac:dyDescent="0.3">
      <c r="C6" s="73"/>
      <c r="D6" s="74"/>
      <c r="E6" s="74"/>
      <c r="F6" s="74"/>
      <c r="G6" s="74"/>
      <c r="H6" s="75"/>
      <c r="I6" s="75"/>
      <c r="J6" s="75"/>
      <c r="K6" s="77"/>
      <c r="L6" s="75"/>
      <c r="M6" s="76"/>
      <c r="N6" s="73"/>
      <c r="O6" s="73"/>
      <c r="P6" s="73"/>
      <c r="Q6" s="73"/>
      <c r="R6" s="73"/>
      <c r="S6" s="73"/>
      <c r="T6" s="73"/>
    </row>
    <row r="7" spans="2:20" x14ac:dyDescent="0.3">
      <c r="C7" s="73"/>
      <c r="D7" s="86" t="s">
        <v>411</v>
      </c>
      <c r="E7" s="86"/>
      <c r="F7" s="86"/>
      <c r="G7" s="86"/>
      <c r="H7" s="87">
        <v>8</v>
      </c>
      <c r="I7" s="75"/>
      <c r="J7" s="75"/>
      <c r="K7" s="77"/>
      <c r="L7" s="78" t="str">
        <f>[8]Financials!D8</f>
        <v>y/e 31 December</v>
      </c>
      <c r="M7" s="88"/>
      <c r="N7" s="89"/>
      <c r="O7" s="84" t="str">
        <f>'Case 2 - Financials'!E7</f>
        <v>FY18</v>
      </c>
      <c r="P7" s="84" t="str">
        <f>'Case 2 - Financials'!F7</f>
        <v>FY19</v>
      </c>
      <c r="Q7" s="84" t="str">
        <f>'Case 2 - Financials'!G7</f>
        <v>FY20</v>
      </c>
      <c r="R7" s="84" t="str">
        <f>'Case 2 - Financials'!H7</f>
        <v>FY21</v>
      </c>
      <c r="S7" s="84" t="str">
        <f>'Case 2 - Financials'!I7</f>
        <v>FY22</v>
      </c>
      <c r="T7" s="84" t="str">
        <f>'Case 2 - Financials'!J7</f>
        <v>FY23</v>
      </c>
    </row>
    <row r="8" spans="2:20" x14ac:dyDescent="0.3">
      <c r="C8" s="73"/>
      <c r="D8" s="86" t="s">
        <v>419</v>
      </c>
      <c r="E8" s="86"/>
      <c r="F8" s="86"/>
      <c r="G8" s="86"/>
      <c r="H8" s="90">
        <f>H7*T10</f>
        <v>383.31556163348853</v>
      </c>
      <c r="I8" s="75"/>
      <c r="J8" s="75"/>
      <c r="K8" s="77"/>
      <c r="L8" s="78" t="str">
        <f>[8]Financials!D9</f>
        <v>£'m</v>
      </c>
      <c r="M8" s="88"/>
      <c r="N8" s="89"/>
      <c r="O8" s="89"/>
      <c r="P8" s="89"/>
      <c r="Q8" s="89"/>
      <c r="R8" s="89"/>
      <c r="S8" s="89"/>
      <c r="T8" s="89"/>
    </row>
    <row r="9" spans="2:20" x14ac:dyDescent="0.3">
      <c r="C9" s="73"/>
      <c r="D9" s="89"/>
      <c r="E9" s="89"/>
      <c r="F9" s="89"/>
      <c r="G9" s="89"/>
      <c r="H9" s="89"/>
      <c r="I9" s="91"/>
      <c r="J9" s="91"/>
      <c r="K9" s="91"/>
      <c r="L9" s="75"/>
      <c r="M9" s="88"/>
      <c r="N9" s="79"/>
      <c r="O9" s="88"/>
      <c r="P9" s="89"/>
      <c r="Q9" s="89"/>
      <c r="R9" s="89"/>
      <c r="S9" s="89"/>
      <c r="T9" s="89"/>
    </row>
    <row r="10" spans="2:20" x14ac:dyDescent="0.3">
      <c r="C10" s="73"/>
      <c r="D10" s="86" t="s">
        <v>412</v>
      </c>
      <c r="E10" s="86"/>
      <c r="F10" s="86"/>
      <c r="G10" s="86"/>
      <c r="H10" s="92"/>
      <c r="I10" s="92"/>
      <c r="J10" s="91"/>
      <c r="K10" s="91"/>
      <c r="L10" s="91" t="str">
        <f>'Case 2 - Financials'!D10</f>
        <v>Revenue</v>
      </c>
      <c r="M10" s="88"/>
      <c r="N10" s="88"/>
      <c r="O10" s="90">
        <f>'Case 2 - Financials'!E10</f>
        <v>3.9614544700000005</v>
      </c>
      <c r="P10" s="90">
        <f>'Case 2 - Financials'!F10</f>
        <v>5.7260963405174241</v>
      </c>
      <c r="Q10" s="90">
        <f>'Case 2 - Financials'!G10</f>
        <v>9.0254207777037152</v>
      </c>
      <c r="R10" s="90">
        <f>'Case 2 - Financials'!H10</f>
        <v>16.8421992994252</v>
      </c>
      <c r="S10" s="90">
        <f>'Case 2 - Financials'!I10</f>
        <v>30.612297764692784</v>
      </c>
      <c r="T10" s="90">
        <f>'Case 2 - Financials'!J10</f>
        <v>47.914445204186066</v>
      </c>
    </row>
    <row r="11" spans="2:20" x14ac:dyDescent="0.3">
      <c r="C11" s="73"/>
      <c r="D11" s="86" t="s">
        <v>413</v>
      </c>
      <c r="E11" s="86"/>
      <c r="F11" s="86"/>
      <c r="G11" s="86"/>
      <c r="H11" s="87">
        <v>3</v>
      </c>
      <c r="I11" s="88"/>
      <c r="J11" s="89"/>
      <c r="K11" s="89"/>
      <c r="L11" s="80" t="str">
        <f>'Case 2 - Financials'!D11</f>
        <v>% growth</v>
      </c>
      <c r="M11" s="88"/>
      <c r="N11" s="88"/>
      <c r="O11" s="88"/>
      <c r="P11" s="75">
        <f>(P10/O10)-1</f>
        <v>0.44545302334811976</v>
      </c>
      <c r="Q11" s="75">
        <f>(Q10/P10)-1</f>
        <v>0.57619087088013532</v>
      </c>
      <c r="R11" s="75">
        <f>(R10/Q10)-1</f>
        <v>0.86608466400059214</v>
      </c>
      <c r="S11" s="75">
        <f>(S10/R10)-1</f>
        <v>0.81759503141240808</v>
      </c>
      <c r="T11" s="75">
        <f>(T10/S10)-1</f>
        <v>0.56520250693004193</v>
      </c>
    </row>
    <row r="12" spans="2:20" x14ac:dyDescent="0.3">
      <c r="C12" s="73"/>
      <c r="D12" s="86" t="s">
        <v>414</v>
      </c>
      <c r="E12" s="86"/>
      <c r="F12" s="86"/>
      <c r="G12" s="86"/>
      <c r="H12" s="87">
        <v>5</v>
      </c>
      <c r="I12" s="88"/>
      <c r="J12" s="89"/>
      <c r="K12" s="89"/>
      <c r="L12" s="89"/>
      <c r="M12" s="89"/>
      <c r="N12" s="88"/>
      <c r="O12" s="88"/>
      <c r="P12" s="89"/>
      <c r="Q12" s="89"/>
      <c r="R12" s="89"/>
      <c r="S12" s="89"/>
      <c r="T12" s="89"/>
    </row>
    <row r="13" spans="2:20" x14ac:dyDescent="0.3">
      <c r="C13" s="73"/>
      <c r="D13" s="86"/>
      <c r="E13" s="86"/>
      <c r="F13" s="86"/>
      <c r="G13" s="86"/>
      <c r="H13" s="86"/>
      <c r="I13" s="89"/>
      <c r="J13" s="81"/>
      <c r="K13" s="81"/>
      <c r="L13" s="81"/>
      <c r="M13" s="89"/>
      <c r="N13" s="88"/>
      <c r="O13" s="88"/>
      <c r="P13" s="89"/>
      <c r="Q13" s="89"/>
      <c r="R13" s="89"/>
      <c r="S13" s="89"/>
      <c r="T13" s="89"/>
    </row>
    <row r="14" spans="2:20" x14ac:dyDescent="0.3">
      <c r="C14" s="73"/>
      <c r="D14" s="86" t="s">
        <v>415</v>
      </c>
      <c r="E14" s="86"/>
      <c r="F14" s="86"/>
      <c r="G14" s="86"/>
      <c r="H14" s="82"/>
      <c r="I14" s="89"/>
      <c r="J14" s="89"/>
      <c r="K14" s="89"/>
      <c r="L14" s="89"/>
      <c r="M14" s="89"/>
      <c r="N14" s="88"/>
      <c r="O14" s="88"/>
      <c r="P14" s="89"/>
      <c r="Q14" s="89"/>
      <c r="R14" s="89"/>
      <c r="S14" s="89"/>
      <c r="T14" s="89"/>
    </row>
    <row r="15" spans="2:20" x14ac:dyDescent="0.3">
      <c r="C15" s="73"/>
      <c r="D15" s="86" t="str">
        <f>D11</f>
        <v xml:space="preserve"> - Min</v>
      </c>
      <c r="E15" s="86"/>
      <c r="F15" s="86"/>
      <c r="G15" s="86"/>
      <c r="H15" s="90">
        <f>H8/H11</f>
        <v>127.77185387782951</v>
      </c>
      <c r="I15" s="89"/>
      <c r="J15" s="93"/>
      <c r="K15" s="93"/>
      <c r="L15" s="93"/>
      <c r="M15" s="89"/>
      <c r="N15" s="89"/>
      <c r="O15" s="89"/>
      <c r="P15" s="89"/>
      <c r="Q15" s="89"/>
      <c r="R15" s="89"/>
      <c r="S15" s="89"/>
      <c r="T15" s="89"/>
    </row>
    <row r="16" spans="2:20" x14ac:dyDescent="0.3">
      <c r="C16" s="73"/>
      <c r="D16" s="86" t="str">
        <f>D12</f>
        <v xml:space="preserve"> - Max</v>
      </c>
      <c r="E16" s="86"/>
      <c r="F16" s="86"/>
      <c r="G16" s="86"/>
      <c r="H16" s="90">
        <f>H8/H12</f>
        <v>76.6631123266977</v>
      </c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</row>
    <row r="17" spans="3:20" x14ac:dyDescent="0.3">
      <c r="C17" s="73"/>
      <c r="D17" s="86"/>
      <c r="E17" s="86"/>
      <c r="F17" s="86"/>
      <c r="G17" s="86"/>
      <c r="H17" s="86"/>
      <c r="I17" s="89"/>
      <c r="J17" s="81"/>
      <c r="K17" s="81"/>
      <c r="L17" s="81"/>
      <c r="M17" s="89"/>
      <c r="N17" s="89"/>
      <c r="O17" s="89"/>
      <c r="P17" s="89"/>
      <c r="Q17" s="89"/>
      <c r="R17" s="89"/>
      <c r="S17" s="89"/>
      <c r="T17" s="89"/>
    </row>
    <row r="18" spans="3:20" x14ac:dyDescent="0.3">
      <c r="C18" s="73"/>
      <c r="D18" s="86" t="s">
        <v>416</v>
      </c>
      <c r="E18" s="86"/>
      <c r="F18" s="86"/>
      <c r="G18" s="86"/>
      <c r="H18" s="83" t="str">
        <f>Q7</f>
        <v>FY20</v>
      </c>
      <c r="I18" s="89"/>
      <c r="J18" s="75"/>
      <c r="K18" s="75"/>
      <c r="L18" s="75"/>
      <c r="M18" s="89"/>
      <c r="N18" s="89"/>
      <c r="O18" s="89"/>
      <c r="P18" s="89"/>
      <c r="Q18" s="89"/>
      <c r="R18" s="89"/>
      <c r="S18" s="89"/>
      <c r="T18" s="89"/>
    </row>
    <row r="19" spans="3:20" x14ac:dyDescent="0.3">
      <c r="C19" s="73"/>
      <c r="D19" s="86" t="str">
        <f>D15</f>
        <v xml:space="preserve"> - Min</v>
      </c>
      <c r="E19" s="86"/>
      <c r="F19" s="86"/>
      <c r="G19" s="86"/>
      <c r="H19" s="88">
        <f>H15/Q10</f>
        <v>14.15688609150229</v>
      </c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</row>
    <row r="20" spans="3:20" x14ac:dyDescent="0.3">
      <c r="C20" s="73"/>
      <c r="D20" s="86" t="str">
        <f>D16</f>
        <v xml:space="preserve"> - Max</v>
      </c>
      <c r="E20" s="86"/>
      <c r="F20" s="86"/>
      <c r="G20" s="86"/>
      <c r="H20" s="88">
        <f>H16/Q10</f>
        <v>8.4941316549013735</v>
      </c>
      <c r="I20" s="89"/>
      <c r="J20" s="93"/>
      <c r="K20" s="93"/>
      <c r="L20" s="93"/>
      <c r="M20" s="89"/>
      <c r="N20" s="89"/>
      <c r="O20" s="89"/>
      <c r="P20" s="89"/>
      <c r="Q20" s="89"/>
      <c r="R20" s="89"/>
      <c r="S20" s="89"/>
      <c r="T20" s="89"/>
    </row>
    <row r="22" spans="3:20" x14ac:dyDescent="0.3">
      <c r="D22" s="153" t="s">
        <v>417</v>
      </c>
      <c r="E22" s="154"/>
      <c r="F22" s="155" t="s">
        <v>412</v>
      </c>
      <c r="G22" s="155"/>
      <c r="H22" s="155"/>
      <c r="I22" s="155"/>
      <c r="J22" s="155"/>
    </row>
    <row r="23" spans="3:20" x14ac:dyDescent="0.3">
      <c r="D23" s="128"/>
      <c r="E23" s="128"/>
      <c r="F23" s="128"/>
      <c r="G23" s="128"/>
      <c r="H23" s="128"/>
      <c r="I23" s="5"/>
      <c r="J23" s="5"/>
    </row>
    <row r="24" spans="3:20" x14ac:dyDescent="0.3">
      <c r="D24" s="128"/>
      <c r="E24" s="16"/>
      <c r="F24" s="132">
        <v>2</v>
      </c>
      <c r="G24" s="132">
        <v>3</v>
      </c>
      <c r="H24" s="132">
        <v>4</v>
      </c>
      <c r="I24" s="132">
        <v>5</v>
      </c>
      <c r="J24" s="132">
        <v>6</v>
      </c>
    </row>
    <row r="25" spans="3:20" x14ac:dyDescent="0.3">
      <c r="D25" s="142">
        <v>6</v>
      </c>
      <c r="E25" s="143">
        <f>D25*$T$10</f>
        <v>287.48667122511642</v>
      </c>
      <c r="F25" s="133">
        <f>$D25*$T$10/F$24</f>
        <v>143.74333561255821</v>
      </c>
      <c r="G25" s="134">
        <f t="shared" ref="G25:J29" si="0">$D25*$T$10/G$24</f>
        <v>95.828890408372146</v>
      </c>
      <c r="H25" s="134">
        <f t="shared" si="0"/>
        <v>71.871667806279106</v>
      </c>
      <c r="I25" s="134">
        <f t="shared" si="0"/>
        <v>57.497334245023282</v>
      </c>
      <c r="J25" s="135">
        <f t="shared" si="0"/>
        <v>47.914445204186073</v>
      </c>
    </row>
    <row r="26" spans="3:20" x14ac:dyDescent="0.3">
      <c r="D26" s="142">
        <f>D25+1</f>
        <v>7</v>
      </c>
      <c r="E26" s="143">
        <f>D26*$T$10</f>
        <v>335.40111642930248</v>
      </c>
      <c r="F26" s="136">
        <f t="shared" ref="F26:F29" si="1">$D26*$T$10/F$24</f>
        <v>167.70055821465124</v>
      </c>
      <c r="G26" s="129">
        <f t="shared" si="0"/>
        <v>111.80037214310083</v>
      </c>
      <c r="H26" s="130">
        <f t="shared" si="0"/>
        <v>83.850279107325619</v>
      </c>
      <c r="I26" s="129">
        <f t="shared" si="0"/>
        <v>67.080223285860498</v>
      </c>
      <c r="J26" s="137">
        <f t="shared" si="0"/>
        <v>55.900186071550415</v>
      </c>
    </row>
    <row r="27" spans="3:20" x14ac:dyDescent="0.3">
      <c r="D27" s="142">
        <f>D26+1</f>
        <v>8</v>
      </c>
      <c r="E27" s="143">
        <f>D27*$T$10</f>
        <v>383.31556163348853</v>
      </c>
      <c r="F27" s="136">
        <f t="shared" si="1"/>
        <v>191.65778081674426</v>
      </c>
      <c r="G27" s="131">
        <f t="shared" si="0"/>
        <v>127.77185387782951</v>
      </c>
      <c r="H27" s="130">
        <f t="shared" si="0"/>
        <v>95.828890408372132</v>
      </c>
      <c r="I27" s="131">
        <f t="shared" si="0"/>
        <v>76.6631123266977</v>
      </c>
      <c r="J27" s="137">
        <f t="shared" si="0"/>
        <v>63.885926938914757</v>
      </c>
    </row>
    <row r="28" spans="3:20" x14ac:dyDescent="0.3">
      <c r="D28" s="142">
        <f>D27+1</f>
        <v>9</v>
      </c>
      <c r="E28" s="143">
        <f>D28*$T$10</f>
        <v>431.23000683767458</v>
      </c>
      <c r="F28" s="136">
        <f t="shared" si="1"/>
        <v>215.61500341883729</v>
      </c>
      <c r="G28" s="129">
        <f t="shared" si="0"/>
        <v>143.74333561255818</v>
      </c>
      <c r="H28" s="130">
        <f t="shared" si="0"/>
        <v>107.80750170941864</v>
      </c>
      <c r="I28" s="129">
        <f t="shared" si="0"/>
        <v>86.246001367534916</v>
      </c>
      <c r="J28" s="137">
        <f t="shared" si="0"/>
        <v>71.871667806279092</v>
      </c>
    </row>
    <row r="29" spans="3:20" x14ac:dyDescent="0.3">
      <c r="D29" s="142">
        <f>D28+1</f>
        <v>10</v>
      </c>
      <c r="E29" s="143">
        <f>D29*$T$10</f>
        <v>479.14445204186063</v>
      </c>
      <c r="F29" s="138">
        <f t="shared" si="1"/>
        <v>239.57222602093032</v>
      </c>
      <c r="G29" s="139">
        <f t="shared" si="0"/>
        <v>159.71481734728687</v>
      </c>
      <c r="H29" s="139">
        <f t="shared" si="0"/>
        <v>119.78611301046516</v>
      </c>
      <c r="I29" s="139">
        <f t="shared" si="0"/>
        <v>95.828890408372132</v>
      </c>
      <c r="J29" s="140">
        <f t="shared" si="0"/>
        <v>79.857408673643434</v>
      </c>
    </row>
    <row r="30" spans="3:20" x14ac:dyDescent="0.3">
      <c r="D30" s="96"/>
      <c r="E30" s="96"/>
      <c r="F30" s="141"/>
      <c r="G30" s="141"/>
      <c r="H30" s="141"/>
      <c r="I30" s="141"/>
      <c r="J30" s="141"/>
    </row>
  </sheetData>
  <mergeCells count="2">
    <mergeCell ref="D22:E22"/>
    <mergeCell ref="F22:J2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A18C0-B607-46DD-9CB9-EC2D4728320F}">
  <sheetPr>
    <tabColor theme="4" tint="0.79998168889431442"/>
  </sheetPr>
  <dimension ref="B2:R13"/>
  <sheetViews>
    <sheetView workbookViewId="0"/>
  </sheetViews>
  <sheetFormatPr defaultRowHeight="16.5" x14ac:dyDescent="0.3"/>
  <cols>
    <col min="1" max="3" width="1.625" customWidth="1"/>
    <col min="4" max="4" width="24.375" bestFit="1" customWidth="1"/>
    <col min="6" max="6" width="1.625" customWidth="1"/>
    <col min="10" max="10" width="1.625" customWidth="1"/>
    <col min="14" max="14" width="1.625" customWidth="1"/>
  </cols>
  <sheetData>
    <row r="2" spans="2:18" x14ac:dyDescent="0.3">
      <c r="B2" s="1" t="s">
        <v>0</v>
      </c>
    </row>
    <row r="3" spans="2:18" x14ac:dyDescent="0.3">
      <c r="C3" t="s">
        <v>1</v>
      </c>
    </row>
    <row r="5" spans="2:18" x14ac:dyDescent="0.3">
      <c r="C5" s="1" t="s">
        <v>203</v>
      </c>
    </row>
    <row r="7" spans="2:18" x14ac:dyDescent="0.3">
      <c r="C7" s="3"/>
      <c r="D7" s="3"/>
      <c r="E7" s="2" t="s">
        <v>23</v>
      </c>
      <c r="F7" s="2"/>
      <c r="G7" s="151" t="s">
        <v>211</v>
      </c>
      <c r="H7" s="151"/>
      <c r="I7" s="151"/>
      <c r="J7" s="3"/>
      <c r="K7" s="151" t="s">
        <v>212</v>
      </c>
      <c r="L7" s="151"/>
      <c r="M7" s="151"/>
      <c r="N7" s="2"/>
    </row>
    <row r="8" spans="2:18" x14ac:dyDescent="0.3">
      <c r="C8" s="3"/>
      <c r="D8" s="3"/>
      <c r="E8" s="2" t="s">
        <v>210</v>
      </c>
      <c r="F8" s="2"/>
      <c r="G8" s="63" t="s">
        <v>207</v>
      </c>
      <c r="H8" s="63" t="s">
        <v>208</v>
      </c>
      <c r="I8" s="63" t="s">
        <v>209</v>
      </c>
      <c r="J8" s="3"/>
      <c r="K8" s="63" t="s">
        <v>207</v>
      </c>
      <c r="L8" s="63" t="s">
        <v>208</v>
      </c>
      <c r="M8" s="63" t="s">
        <v>209</v>
      </c>
      <c r="N8" s="2"/>
    </row>
    <row r="10" spans="2:18" x14ac:dyDescent="0.3">
      <c r="D10" s="55" t="s">
        <v>204</v>
      </c>
      <c r="E10" s="59">
        <f>'Case 2 - Financials'!G10</f>
        <v>9.0254207777037152</v>
      </c>
      <c r="F10" s="59"/>
      <c r="G10" s="60">
        <f>QUARTILE('Case 2 Listed Peers'!J11:J26,1)</f>
        <v>4.2029304727608228</v>
      </c>
      <c r="H10" s="60">
        <f>I10-G10</f>
        <v>8.5964484253672016</v>
      </c>
      <c r="I10" s="60">
        <f>QUARTILE('Case 2 Listed Peers'!J11:J26,3)</f>
        <v>12.799378898128024</v>
      </c>
      <c r="J10" s="55"/>
      <c r="K10" s="59">
        <f>G10*$E10</f>
        <v>37.933216016099628</v>
      </c>
      <c r="L10" s="59">
        <f>M10-K10</f>
        <v>77.586564232767529</v>
      </c>
      <c r="M10" s="59">
        <f>I10*$E10</f>
        <v>115.51978024886715</v>
      </c>
    </row>
    <row r="11" spans="2:18" x14ac:dyDescent="0.3">
      <c r="D11" s="55" t="s">
        <v>205</v>
      </c>
      <c r="E11" s="59">
        <f>AVERAGE('Case 2 - Financials'!F10:G10)</f>
        <v>7.3757585591105697</v>
      </c>
      <c r="F11" s="59"/>
      <c r="G11" s="60">
        <f>QUARTILE('Case 2 - CompTrans'!J9:J51,2)</f>
        <v>2.8</v>
      </c>
      <c r="H11" s="60">
        <f t="shared" ref="H11:H12" si="0">I11-G11</f>
        <v>19.489999999999998</v>
      </c>
      <c r="I11" s="60">
        <f>QUARTILE('Case 2 - CompTrans'!J9:J51,4)</f>
        <v>22.29</v>
      </c>
      <c r="J11" s="55"/>
      <c r="K11" s="59">
        <f>G11*$E11</f>
        <v>20.652123965509595</v>
      </c>
      <c r="L11" s="59">
        <f t="shared" ref="L11:L12" si="1">M11-K11</f>
        <v>143.753534317065</v>
      </c>
      <c r="M11" s="59">
        <f>I11*$E11</f>
        <v>164.40565828257459</v>
      </c>
      <c r="Q11" s="127"/>
      <c r="R11" s="127"/>
    </row>
    <row r="12" spans="2:18" x14ac:dyDescent="0.3">
      <c r="D12" s="55" t="s">
        <v>206</v>
      </c>
      <c r="E12" s="62">
        <f>E10</f>
        <v>9.0254207777037152</v>
      </c>
      <c r="F12" s="55"/>
      <c r="G12" s="60">
        <f>K12/E12</f>
        <v>8.4941316549013735</v>
      </c>
      <c r="H12" s="60">
        <f t="shared" si="0"/>
        <v>5.6627544366009168</v>
      </c>
      <c r="I12" s="60">
        <f>M12/E12</f>
        <v>14.15688609150229</v>
      </c>
      <c r="J12" s="55"/>
      <c r="K12" s="59">
        <f>'Case 2 - Investor Returns'!H16</f>
        <v>76.6631123266977</v>
      </c>
      <c r="L12" s="59">
        <f t="shared" si="1"/>
        <v>51.108741551131814</v>
      </c>
      <c r="M12" s="59">
        <f>'Case 2 - Investor Returns'!H15</f>
        <v>127.77185387782951</v>
      </c>
    </row>
    <row r="13" spans="2:18" x14ac:dyDescent="0.3"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</row>
  </sheetData>
  <mergeCells count="2">
    <mergeCell ref="G7:I7"/>
    <mergeCell ref="K7:M7"/>
  </mergeCells>
  <pageMargins left="0.7" right="0.7" top="0.75" bottom="0.75" header="0.3" footer="0.3"/>
  <ignoredErrors>
    <ignoredError sqref="L10:L11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B1CCA-FB45-4390-AA71-036E6ED1306A}">
  <sheetPr>
    <tabColor theme="5" tint="0.79998168889431442"/>
  </sheetPr>
  <dimension ref="B2:K25"/>
  <sheetViews>
    <sheetView workbookViewId="0"/>
  </sheetViews>
  <sheetFormatPr defaultRowHeight="16.5" x14ac:dyDescent="0.3"/>
  <cols>
    <col min="1" max="3" width="1.625" customWidth="1"/>
    <col min="4" max="4" width="18.75" bestFit="1" customWidth="1"/>
    <col min="8" max="8" width="9" customWidth="1"/>
    <col min="11" max="11" width="1.625" customWidth="1"/>
  </cols>
  <sheetData>
    <row r="2" spans="2:11" x14ac:dyDescent="0.3">
      <c r="B2" s="1" t="s">
        <v>0</v>
      </c>
    </row>
    <row r="3" spans="2:11" x14ac:dyDescent="0.3">
      <c r="C3" t="s">
        <v>1</v>
      </c>
    </row>
    <row r="5" spans="2:11" x14ac:dyDescent="0.3">
      <c r="C5" s="1" t="s">
        <v>2</v>
      </c>
    </row>
    <row r="7" spans="2:11" x14ac:dyDescent="0.3">
      <c r="C7" s="2"/>
      <c r="D7" s="3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/>
    </row>
    <row r="8" spans="2:11" x14ac:dyDescent="0.3">
      <c r="C8" s="2"/>
      <c r="D8" s="3" t="s">
        <v>10</v>
      </c>
      <c r="E8" s="4" t="s">
        <v>11</v>
      </c>
      <c r="F8" s="4" t="s">
        <v>11</v>
      </c>
      <c r="G8" s="4" t="s">
        <v>12</v>
      </c>
      <c r="H8" s="4" t="s">
        <v>13</v>
      </c>
      <c r="I8" s="4" t="s">
        <v>13</v>
      </c>
      <c r="J8" s="4" t="s">
        <v>13</v>
      </c>
      <c r="K8" s="2"/>
    </row>
    <row r="9" spans="2:11" x14ac:dyDescent="0.3">
      <c r="C9" s="5"/>
      <c r="D9" s="5"/>
      <c r="E9" s="6"/>
      <c r="F9" s="7"/>
      <c r="G9" s="6"/>
      <c r="H9" s="8"/>
      <c r="I9" s="6"/>
      <c r="J9" s="6"/>
      <c r="K9" s="5"/>
    </row>
    <row r="10" spans="2:11" x14ac:dyDescent="0.3">
      <c r="C10" s="9"/>
      <c r="D10" s="9" t="s">
        <v>14</v>
      </c>
      <c r="E10" s="10">
        <f>'[4]Summary Financials'!E10</f>
        <v>47.548162380000008</v>
      </c>
      <c r="F10" s="10">
        <f>'[4]Summary Financials'!F10</f>
        <v>54.63400218000001</v>
      </c>
      <c r="G10" s="10">
        <f>'[4]Summary Financials'!G10</f>
        <v>64</v>
      </c>
      <c r="H10" s="10">
        <f>'[4]Summary Financials'!H10</f>
        <v>73.599999999999994</v>
      </c>
      <c r="I10" s="10">
        <f>'[4]Summary Financials'!I10</f>
        <v>84.639999999999986</v>
      </c>
      <c r="J10" s="10">
        <f>'[4]Summary Financials'!J10</f>
        <v>97.33599999999997</v>
      </c>
      <c r="K10" s="9"/>
    </row>
    <row r="11" spans="2:11" x14ac:dyDescent="0.3">
      <c r="C11" s="11"/>
      <c r="D11" s="28" t="s">
        <v>15</v>
      </c>
      <c r="E11" s="12" t="str">
        <f>IFERROR((E10/#REF!)-1,"n/a")</f>
        <v>n/a</v>
      </c>
      <c r="F11" s="12">
        <f>IFERROR((F10/E10)-1,"n/a")</f>
        <v>0.14902447214196624</v>
      </c>
      <c r="G11" s="12">
        <f t="shared" ref="G11:J11" si="0">IFERROR((G10/F10)-1,"n/a")</f>
        <v>0.17143166244973762</v>
      </c>
      <c r="H11" s="12">
        <f t="shared" si="0"/>
        <v>0.14999999999999991</v>
      </c>
      <c r="I11" s="12">
        <f t="shared" si="0"/>
        <v>0.14999999999999991</v>
      </c>
      <c r="J11" s="12">
        <f t="shared" si="0"/>
        <v>0.14999999999999991</v>
      </c>
      <c r="K11" s="11"/>
    </row>
    <row r="12" spans="2:11" x14ac:dyDescent="0.3">
      <c r="C12" s="5"/>
      <c r="D12" s="29"/>
      <c r="E12" s="13"/>
      <c r="F12" s="14"/>
      <c r="G12" s="13"/>
      <c r="H12" s="15"/>
      <c r="I12" s="13"/>
      <c r="J12" s="5"/>
      <c r="K12" s="5"/>
    </row>
    <row r="13" spans="2:11" x14ac:dyDescent="0.3">
      <c r="C13" s="5"/>
      <c r="D13" s="29" t="str">
        <f>'[4]Monthly Financials'!D99</f>
        <v>Total direct costs</v>
      </c>
      <c r="E13" s="16">
        <f>'[4]Summary Financials'!E13</f>
        <v>-24.930299745982886</v>
      </c>
      <c r="F13" s="16">
        <f>'[4]Summary Financials'!F13</f>
        <v>-33.814180629882877</v>
      </c>
      <c r="G13" s="16">
        <f>'[4]Summary Financials'!G13</f>
        <v>-38.207999999999998</v>
      </c>
      <c r="H13" s="16">
        <f>'[4]Summary Financials'!H13</f>
        <v>-42.688000000000002</v>
      </c>
      <c r="I13" s="16">
        <f>'[4]Summary Financials'!I13</f>
        <v>-48.667999999999992</v>
      </c>
      <c r="J13" s="16">
        <f>'[4]Summary Financials'!J13</f>
        <v>-53.534799999999983</v>
      </c>
      <c r="K13" s="5"/>
    </row>
    <row r="14" spans="2:11" x14ac:dyDescent="0.3">
      <c r="C14" s="5"/>
      <c r="D14" s="29"/>
      <c r="E14" s="17"/>
      <c r="F14" s="18"/>
      <c r="G14" s="17"/>
      <c r="H14" s="19"/>
      <c r="I14" s="17"/>
      <c r="J14" s="20"/>
      <c r="K14" s="5"/>
    </row>
    <row r="15" spans="2:11" x14ac:dyDescent="0.3">
      <c r="C15" s="9"/>
      <c r="D15" s="9" t="s">
        <v>16</v>
      </c>
      <c r="E15" s="10">
        <f>E10+E13</f>
        <v>22.617862634017122</v>
      </c>
      <c r="F15" s="10">
        <f t="shared" ref="F15:J15" si="1">F10+F13</f>
        <v>20.819821550117133</v>
      </c>
      <c r="G15" s="10">
        <f t="shared" si="1"/>
        <v>25.792000000000002</v>
      </c>
      <c r="H15" s="10">
        <f t="shared" si="1"/>
        <v>30.911999999999992</v>
      </c>
      <c r="I15" s="10">
        <f t="shared" si="1"/>
        <v>35.971999999999994</v>
      </c>
      <c r="J15" s="10">
        <f t="shared" si="1"/>
        <v>43.801199999999987</v>
      </c>
      <c r="K15" s="9"/>
    </row>
    <row r="16" spans="2:11" x14ac:dyDescent="0.3">
      <c r="C16" s="21"/>
      <c r="D16" s="21" t="s">
        <v>17</v>
      </c>
      <c r="E16" s="22">
        <f>IFERROR(E15/E$10,0)</f>
        <v>0.47568321259731339</v>
      </c>
      <c r="F16" s="22">
        <f t="shared" ref="F16:J16" si="2">IFERROR(F15/F$10,0)</f>
        <v>0.38107809641188417</v>
      </c>
      <c r="G16" s="22">
        <f t="shared" si="2"/>
        <v>0.40300000000000002</v>
      </c>
      <c r="H16" s="22">
        <f t="shared" si="2"/>
        <v>0.41999999999999993</v>
      </c>
      <c r="I16" s="22">
        <f t="shared" si="2"/>
        <v>0.42499999999999999</v>
      </c>
      <c r="J16" s="22">
        <f t="shared" si="2"/>
        <v>0.45</v>
      </c>
      <c r="K16" s="21"/>
    </row>
    <row r="17" spans="3:11" x14ac:dyDescent="0.3">
      <c r="C17" s="5"/>
      <c r="D17" s="29"/>
      <c r="E17" s="13"/>
      <c r="F17" s="14"/>
      <c r="G17" s="13"/>
      <c r="H17" s="15"/>
      <c r="I17" s="13"/>
      <c r="J17" s="5"/>
      <c r="K17" s="5"/>
    </row>
    <row r="18" spans="3:11" x14ac:dyDescent="0.3">
      <c r="C18" s="5"/>
      <c r="D18" s="29" t="s">
        <v>18</v>
      </c>
      <c r="E18" s="16">
        <f>'[4]Summary Financials'!E18</f>
        <v>-9.4432906556406095</v>
      </c>
      <c r="F18" s="16">
        <f>'[4]Summary Financials'!F18</f>
        <v>-12.042501858389903</v>
      </c>
      <c r="G18" s="16">
        <f>'[4]Summary Financials'!G18</f>
        <v>-14.263000000000002</v>
      </c>
      <c r="H18" s="16">
        <f>'[4]Summary Financials'!H18</f>
        <v>-13.983999999999995</v>
      </c>
      <c r="I18" s="16">
        <f>'[4]Summary Financials'!I18</f>
        <v>-15.658399999999997</v>
      </c>
      <c r="J18" s="16">
        <f>'[4]Summary Financials'!J18</f>
        <v>-19.467199999999995</v>
      </c>
      <c r="K18" s="5"/>
    </row>
    <row r="19" spans="3:11" x14ac:dyDescent="0.3">
      <c r="C19" s="5"/>
      <c r="D19" s="21" t="s">
        <v>19</v>
      </c>
      <c r="E19" s="22">
        <f t="shared" ref="E19:J19" si="3">-E18/E10</f>
        <v>0.19860474480950083</v>
      </c>
      <c r="F19" s="22">
        <f t="shared" si="3"/>
        <v>0.22042137456293343</v>
      </c>
      <c r="G19" s="22">
        <f t="shared" si="3"/>
        <v>0.22285937500000003</v>
      </c>
      <c r="H19" s="22">
        <f t="shared" si="3"/>
        <v>0.18999999999999995</v>
      </c>
      <c r="I19" s="22">
        <f t="shared" si="3"/>
        <v>0.185</v>
      </c>
      <c r="J19" s="22">
        <f t="shared" si="3"/>
        <v>0.2</v>
      </c>
      <c r="K19" s="5"/>
    </row>
    <row r="20" spans="3:11" x14ac:dyDescent="0.3">
      <c r="C20" s="5"/>
      <c r="D20" s="29"/>
      <c r="E20" s="17"/>
      <c r="F20" s="18"/>
      <c r="G20" s="17"/>
      <c r="H20" s="19"/>
      <c r="I20" s="17"/>
      <c r="J20" s="20"/>
      <c r="K20" s="5"/>
    </row>
    <row r="21" spans="3:11" x14ac:dyDescent="0.3">
      <c r="C21" s="9"/>
      <c r="D21" s="9" t="s">
        <v>213</v>
      </c>
      <c r="E21" s="10">
        <f t="shared" ref="E21:J21" si="4">E15+E18</f>
        <v>13.174571978376513</v>
      </c>
      <c r="F21" s="10">
        <f t="shared" si="4"/>
        <v>8.7773196917272305</v>
      </c>
      <c r="G21" s="10">
        <f t="shared" si="4"/>
        <v>11.529</v>
      </c>
      <c r="H21" s="10">
        <f t="shared" si="4"/>
        <v>16.927999999999997</v>
      </c>
      <c r="I21" s="10">
        <f t="shared" si="4"/>
        <v>20.313599999999997</v>
      </c>
      <c r="J21" s="10">
        <f t="shared" si="4"/>
        <v>24.333999999999993</v>
      </c>
      <c r="K21" s="9"/>
    </row>
    <row r="22" spans="3:11" x14ac:dyDescent="0.3">
      <c r="C22" s="21"/>
      <c r="D22" s="21" t="s">
        <v>214</v>
      </c>
      <c r="E22" s="22">
        <f t="shared" ref="E22:J22" si="5">IFERROR(E21/E$10,0)</f>
        <v>0.27707846778781253</v>
      </c>
      <c r="F22" s="23">
        <f t="shared" si="5"/>
        <v>0.16065672184895075</v>
      </c>
      <c r="G22" s="23">
        <f t="shared" si="5"/>
        <v>0.180140625</v>
      </c>
      <c r="H22" s="23">
        <f t="shared" si="5"/>
        <v>0.22999999999999998</v>
      </c>
      <c r="I22" s="23">
        <f t="shared" si="5"/>
        <v>0.24000000000000002</v>
      </c>
      <c r="J22" s="23">
        <f t="shared" si="5"/>
        <v>0.25</v>
      </c>
      <c r="K22" s="21"/>
    </row>
    <row r="23" spans="3:11" x14ac:dyDescent="0.3">
      <c r="C23" s="24"/>
      <c r="D23" s="24"/>
      <c r="E23" s="25"/>
      <c r="F23" s="26"/>
      <c r="G23" s="25"/>
      <c r="H23" s="27"/>
      <c r="I23" s="25"/>
      <c r="J23" s="25"/>
      <c r="K23" s="24"/>
    </row>
    <row r="25" spans="3:11" x14ac:dyDescent="0.3">
      <c r="C25" s="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D1449-F500-44B0-B2D4-056D52894E40}">
  <sheetPr>
    <tabColor theme="5" tint="0.79998168889431442"/>
  </sheetPr>
  <dimension ref="A1:AP214"/>
  <sheetViews>
    <sheetView zoomScaleNormal="10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/>
    </sheetView>
  </sheetViews>
  <sheetFormatPr defaultColWidth="0" defaultRowHeight="13.5" customHeight="1" zeroHeight="1" x14ac:dyDescent="0.25"/>
  <cols>
    <col min="1" max="2" width="1.375" style="5" customWidth="1"/>
    <col min="3" max="3" width="1.5" style="5" customWidth="1"/>
    <col min="4" max="4" width="20.375" style="5" customWidth="1"/>
    <col min="5" max="5" width="9.375" style="5" customWidth="1"/>
    <col min="6" max="7" width="8.5" style="5" customWidth="1"/>
    <col min="8" max="8" width="1.5" style="5" customWidth="1"/>
    <col min="9" max="11" width="9.375" style="5" customWidth="1"/>
    <col min="12" max="12" width="1.5" style="5" customWidth="1"/>
    <col min="13" max="15" width="9.375" style="5" customWidth="1"/>
    <col min="16" max="16" width="1.5" style="5" customWidth="1"/>
    <col min="17" max="19" width="9.375" style="5" customWidth="1"/>
    <col min="20" max="20" width="1.5" style="5" customWidth="1"/>
    <col min="21" max="21" width="9.375" style="5" customWidth="1"/>
    <col min="22" max="22" width="1.5" style="5" customWidth="1"/>
    <col min="23" max="23" width="20.375" style="5" customWidth="1"/>
    <col min="24" max="24" width="9.375" style="5" customWidth="1"/>
    <col min="25" max="26" width="8.5" style="5" customWidth="1"/>
    <col min="27" max="27" width="1.5" style="5" customWidth="1"/>
    <col min="28" max="30" width="9.375" style="5" customWidth="1"/>
    <col min="31" max="31" width="1.5" style="5" customWidth="1"/>
    <col min="32" max="34" width="9.375" style="5" customWidth="1"/>
    <col min="35" max="35" width="1.5" style="5" customWidth="1"/>
    <col min="36" max="38" width="9.375" style="5" customWidth="1"/>
    <col min="39" max="39" width="1.5" style="5" customWidth="1"/>
    <col min="40" max="40" width="7.625" style="5" customWidth="1"/>
    <col min="41" max="42" width="0" style="5" hidden="1" customWidth="1"/>
    <col min="43" max="16384" width="7.625" style="5" hidden="1"/>
  </cols>
  <sheetData>
    <row r="1" spans="2:40" ht="13.5" customHeight="1" x14ac:dyDescent="0.25"/>
    <row r="2" spans="2:40" ht="13.5" customHeight="1" x14ac:dyDescent="0.25"/>
    <row r="3" spans="2:40" ht="18" x14ac:dyDescent="0.25">
      <c r="D3" s="94" t="s">
        <v>420</v>
      </c>
      <c r="L3" s="95"/>
      <c r="M3" s="95"/>
      <c r="N3" s="95"/>
      <c r="O3" s="95"/>
      <c r="P3" s="95"/>
      <c r="Q3" s="95"/>
      <c r="R3" s="95"/>
      <c r="S3" s="95"/>
      <c r="T3" s="95"/>
      <c r="U3" s="95"/>
      <c r="W3" s="94" t="s">
        <v>421</v>
      </c>
    </row>
    <row r="4" spans="2:40" ht="13.5" customHeight="1" x14ac:dyDescent="0.3">
      <c r="C4" s="96"/>
      <c r="D4" s="97" t="s">
        <v>437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7" t="s">
        <v>437</v>
      </c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</row>
    <row r="5" spans="2:40" ht="13.5" customHeight="1" x14ac:dyDescent="0.3">
      <c r="C5" s="95"/>
      <c r="D5" s="98"/>
      <c r="E5" s="99"/>
      <c r="F5" s="99"/>
      <c r="G5" s="99"/>
      <c r="H5" s="98"/>
      <c r="I5" s="99"/>
      <c r="J5" s="99"/>
      <c r="K5" s="99"/>
      <c r="L5" s="98"/>
      <c r="M5" s="99"/>
      <c r="N5" s="99"/>
      <c r="O5" s="99"/>
      <c r="P5" s="98"/>
      <c r="Q5" s="99"/>
      <c r="R5" s="99"/>
      <c r="S5" s="99"/>
      <c r="T5" s="98"/>
      <c r="U5" s="98"/>
      <c r="V5" s="95"/>
      <c r="W5" s="95"/>
      <c r="X5" s="99"/>
      <c r="Y5" s="99"/>
      <c r="Z5" s="99"/>
      <c r="AA5" s="95"/>
      <c r="AB5" s="99"/>
      <c r="AC5" s="99"/>
      <c r="AD5" s="99"/>
      <c r="AE5" s="95"/>
      <c r="AF5" s="99"/>
      <c r="AG5" s="99"/>
      <c r="AH5" s="99"/>
      <c r="AI5" s="95"/>
      <c r="AJ5" s="99"/>
      <c r="AK5" s="99"/>
      <c r="AL5" s="99"/>
      <c r="AM5" s="95"/>
    </row>
    <row r="6" spans="2:40" ht="13.5" customHeight="1" x14ac:dyDescent="0.3">
      <c r="B6" s="100"/>
      <c r="C6" s="121"/>
      <c r="D6" s="147" t="s">
        <v>422</v>
      </c>
      <c r="E6" s="122" t="s">
        <v>438</v>
      </c>
      <c r="F6" s="148" t="s">
        <v>439</v>
      </c>
      <c r="G6" s="148" t="s">
        <v>440</v>
      </c>
      <c r="H6" s="121"/>
      <c r="I6" s="149" t="s">
        <v>211</v>
      </c>
      <c r="J6" s="150"/>
      <c r="K6" s="150"/>
      <c r="L6" s="121"/>
      <c r="M6" s="149" t="s">
        <v>441</v>
      </c>
      <c r="N6" s="150"/>
      <c r="O6" s="150"/>
      <c r="P6" s="121"/>
      <c r="Q6" s="149" t="s">
        <v>442</v>
      </c>
      <c r="R6" s="150"/>
      <c r="S6" s="150"/>
      <c r="T6" s="121"/>
      <c r="U6" s="112"/>
      <c r="V6" s="121"/>
      <c r="W6" s="147" t="s">
        <v>422</v>
      </c>
      <c r="X6" s="122" t="s">
        <v>438</v>
      </c>
      <c r="Y6" s="148" t="s">
        <v>439</v>
      </c>
      <c r="Z6" s="148" t="s">
        <v>440</v>
      </c>
      <c r="AA6" s="121"/>
      <c r="AB6" s="149" t="s">
        <v>443</v>
      </c>
      <c r="AC6" s="150"/>
      <c r="AD6" s="150"/>
      <c r="AE6" s="121"/>
      <c r="AF6" s="149" t="s">
        <v>444</v>
      </c>
      <c r="AG6" s="150"/>
      <c r="AH6" s="150"/>
      <c r="AI6" s="121"/>
      <c r="AJ6" s="149" t="s">
        <v>214</v>
      </c>
      <c r="AK6" s="150"/>
      <c r="AL6" s="150"/>
      <c r="AM6" s="121"/>
      <c r="AN6" s="115"/>
    </row>
    <row r="7" spans="2:40" ht="13.5" customHeight="1" x14ac:dyDescent="0.3">
      <c r="B7" s="100"/>
      <c r="C7" s="121"/>
      <c r="D7" s="147"/>
      <c r="E7" s="123">
        <v>43214</v>
      </c>
      <c r="F7" s="148"/>
      <c r="G7" s="148"/>
      <c r="H7" s="121"/>
      <c r="I7" s="145">
        <v>43100</v>
      </c>
      <c r="J7" s="145">
        <v>43465</v>
      </c>
      <c r="K7" s="145">
        <v>43830</v>
      </c>
      <c r="L7" s="121"/>
      <c r="M7" s="145">
        <v>43100</v>
      </c>
      <c r="N7" s="145">
        <v>43465</v>
      </c>
      <c r="O7" s="145">
        <v>43830</v>
      </c>
      <c r="P7" s="121"/>
      <c r="Q7" s="145">
        <v>43100</v>
      </c>
      <c r="R7" s="145">
        <v>43465</v>
      </c>
      <c r="S7" s="145">
        <v>43830</v>
      </c>
      <c r="T7" s="121"/>
      <c r="U7" s="112"/>
      <c r="V7" s="121"/>
      <c r="W7" s="147"/>
      <c r="X7" s="123">
        <v>43214</v>
      </c>
      <c r="Y7" s="148">
        <v>0</v>
      </c>
      <c r="Z7" s="148">
        <v>0</v>
      </c>
      <c r="AA7" s="121"/>
      <c r="AB7" s="145" t="s">
        <v>445</v>
      </c>
      <c r="AC7" s="145" t="s">
        <v>446</v>
      </c>
      <c r="AD7" s="145" t="s">
        <v>447</v>
      </c>
      <c r="AE7" s="121"/>
      <c r="AF7" s="145" t="s">
        <v>445</v>
      </c>
      <c r="AG7" s="145" t="s">
        <v>446</v>
      </c>
      <c r="AH7" s="145" t="s">
        <v>447</v>
      </c>
      <c r="AI7" s="122"/>
      <c r="AJ7" s="145">
        <v>43100</v>
      </c>
      <c r="AK7" s="145">
        <v>43465</v>
      </c>
      <c r="AL7" s="145">
        <v>43830</v>
      </c>
      <c r="AM7" s="121"/>
      <c r="AN7" s="115"/>
    </row>
    <row r="8" spans="2:40" ht="13.5" customHeight="1" x14ac:dyDescent="0.3">
      <c r="B8" s="100"/>
      <c r="C8" s="121"/>
      <c r="D8" s="147"/>
      <c r="E8" s="122" t="s">
        <v>448</v>
      </c>
      <c r="F8" s="122" t="s">
        <v>449</v>
      </c>
      <c r="G8" s="122" t="s">
        <v>449</v>
      </c>
      <c r="H8" s="122"/>
      <c r="I8" s="146"/>
      <c r="J8" s="146"/>
      <c r="K8" s="146"/>
      <c r="L8" s="122"/>
      <c r="M8" s="146"/>
      <c r="N8" s="146"/>
      <c r="O8" s="146"/>
      <c r="P8" s="122"/>
      <c r="Q8" s="146"/>
      <c r="R8" s="146"/>
      <c r="S8" s="146"/>
      <c r="T8" s="122"/>
      <c r="U8" s="124"/>
      <c r="V8" s="121"/>
      <c r="W8" s="147"/>
      <c r="X8" s="122" t="s">
        <v>448</v>
      </c>
      <c r="Y8" s="122" t="s">
        <v>449</v>
      </c>
      <c r="Z8" s="122" t="s">
        <v>449</v>
      </c>
      <c r="AA8" s="122"/>
      <c r="AB8" s="146"/>
      <c r="AC8" s="146"/>
      <c r="AD8" s="146"/>
      <c r="AE8" s="122"/>
      <c r="AF8" s="146"/>
      <c r="AG8" s="146"/>
      <c r="AH8" s="146"/>
      <c r="AI8" s="122"/>
      <c r="AJ8" s="146"/>
      <c r="AK8" s="146"/>
      <c r="AL8" s="146"/>
      <c r="AM8" s="122"/>
      <c r="AN8" s="115"/>
    </row>
    <row r="9" spans="2:40" ht="13.5" customHeight="1" x14ac:dyDescent="0.3"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25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</row>
    <row r="10" spans="2:40" ht="13.5" customHeight="1" x14ac:dyDescent="0.3">
      <c r="C10" s="103"/>
      <c r="D10" s="104" t="s">
        <v>423</v>
      </c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3"/>
      <c r="U10" s="103"/>
      <c r="V10" s="101"/>
      <c r="W10" s="104" t="s">
        <v>423</v>
      </c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</row>
    <row r="11" spans="2:40" ht="13.5" customHeight="1" x14ac:dyDescent="0.3">
      <c r="C11" s="106">
        <v>1</v>
      </c>
      <c r="D11" s="107" t="s">
        <v>76</v>
      </c>
      <c r="E11" s="108">
        <v>108.15554509999998</v>
      </c>
      <c r="F11" s="109">
        <v>69553.449907499074</v>
      </c>
      <c r="G11" s="109">
        <v>67538.879445969069</v>
      </c>
      <c r="H11" s="103"/>
      <c r="I11" s="110">
        <v>2.4051440273029416</v>
      </c>
      <c r="J11" s="110">
        <v>2.352554631736159</v>
      </c>
      <c r="K11" s="110">
        <v>2.1957575028344194</v>
      </c>
      <c r="L11" s="109">
        <v>1</v>
      </c>
      <c r="M11" s="110">
        <v>14.949497461014055</v>
      </c>
      <c r="N11" s="110">
        <v>13.798492990068162</v>
      </c>
      <c r="O11" s="110">
        <v>12.750405977557323</v>
      </c>
      <c r="P11" s="110"/>
      <c r="Q11" s="110">
        <v>24.172150571008718</v>
      </c>
      <c r="R11" s="110">
        <v>21.913098018733923</v>
      </c>
      <c r="S11" s="110">
        <v>20.076915446975875</v>
      </c>
      <c r="T11" s="111"/>
      <c r="U11" s="103"/>
      <c r="V11" s="112"/>
      <c r="W11" s="103" t="s">
        <v>76</v>
      </c>
      <c r="X11" s="108">
        <v>108.15554509999998</v>
      </c>
      <c r="Y11" s="109">
        <v>69553.449907499074</v>
      </c>
      <c r="Z11" s="109">
        <v>67538.879445969069</v>
      </c>
      <c r="AB11" s="113">
        <v>2.2354165491992123E-2</v>
      </c>
      <c r="AC11" s="113">
        <v>7.1409128147956219E-2</v>
      </c>
      <c r="AD11" s="113">
        <v>4.6594279130268479E-2</v>
      </c>
      <c r="AE11" s="114"/>
      <c r="AF11" s="113">
        <v>8.3415230328004547E-2</v>
      </c>
      <c r="AG11" s="113">
        <v>8.2200285571740486E-2</v>
      </c>
      <c r="AH11" s="113">
        <v>8.2807587549025063E-2</v>
      </c>
      <c r="AI11" s="114"/>
      <c r="AJ11" s="113">
        <v>0.1608846072301213</v>
      </c>
      <c r="AK11" s="113">
        <v>0.17049359183133067</v>
      </c>
      <c r="AL11" s="113">
        <v>0.17221079130337424</v>
      </c>
      <c r="AM11" s="115"/>
    </row>
    <row r="12" spans="2:40" ht="13.5" customHeight="1" x14ac:dyDescent="0.3">
      <c r="C12" s="106">
        <v>2</v>
      </c>
      <c r="D12" s="107" t="s">
        <v>125</v>
      </c>
      <c r="E12" s="108">
        <v>95.10163</v>
      </c>
      <c r="F12" s="109">
        <v>10040.5276722166</v>
      </c>
      <c r="G12" s="109">
        <v>10257.502872216599</v>
      </c>
      <c r="H12" s="103"/>
      <c r="I12" s="110">
        <v>0.9625017522281174</v>
      </c>
      <c r="J12" s="110">
        <v>0.94083030826596814</v>
      </c>
      <c r="K12" s="110">
        <v>0.91364459604177706</v>
      </c>
      <c r="L12" s="109">
        <v>2</v>
      </c>
      <c r="M12" s="110">
        <v>7.1053360121406133</v>
      </c>
      <c r="N12" s="110">
        <v>6.6679324757683025</v>
      </c>
      <c r="O12" s="110">
        <v>6.251006672126481</v>
      </c>
      <c r="P12" s="110"/>
      <c r="Q12" s="110">
        <v>18.717059671868348</v>
      </c>
      <c r="R12" s="110">
        <v>12.445956838749861</v>
      </c>
      <c r="S12" s="110">
        <v>11.499128837847474</v>
      </c>
      <c r="T12" s="111"/>
      <c r="U12" s="103"/>
      <c r="V12" s="112"/>
      <c r="W12" s="103" t="s">
        <v>125</v>
      </c>
      <c r="X12" s="108">
        <v>95.10163</v>
      </c>
      <c r="Y12" s="109">
        <v>10040.5276722166</v>
      </c>
      <c r="Z12" s="109">
        <v>10257.502872216599</v>
      </c>
      <c r="AB12" s="113">
        <v>2.303438119685107E-2</v>
      </c>
      <c r="AC12" s="113">
        <v>2.9755237804687897E-2</v>
      </c>
      <c r="AD12" s="113">
        <v>2.6389308445745163E-2</v>
      </c>
      <c r="AE12" s="114"/>
      <c r="AF12" s="113">
        <v>6.5598075259739611E-2</v>
      </c>
      <c r="AG12" s="113">
        <v>6.6697385798820522E-2</v>
      </c>
      <c r="AH12" s="113">
        <v>6.614758884116001E-2</v>
      </c>
      <c r="AI12" s="114"/>
      <c r="AJ12" s="113">
        <v>0.13546182060686895</v>
      </c>
      <c r="AK12" s="113">
        <v>0.14109775581636533</v>
      </c>
      <c r="AL12" s="113">
        <v>0.14615959380042887</v>
      </c>
      <c r="AM12" s="115"/>
    </row>
    <row r="13" spans="2:40" ht="13.5" customHeight="1" x14ac:dyDescent="0.3">
      <c r="C13" s="106">
        <v>3</v>
      </c>
      <c r="D13" s="107" t="s">
        <v>424</v>
      </c>
      <c r="E13" s="108">
        <v>112.257824</v>
      </c>
      <c r="F13" s="109">
        <v>2764.6755862678401</v>
      </c>
      <c r="G13" s="109">
        <v>3500.1819761878405</v>
      </c>
      <c r="H13" s="103"/>
      <c r="I13" s="110">
        <v>1.0688375308147726</v>
      </c>
      <c r="J13" s="110">
        <v>1.0768777959832898</v>
      </c>
      <c r="K13" s="110">
        <v>1.0402448594021316</v>
      </c>
      <c r="L13" s="109">
        <v>3</v>
      </c>
      <c r="M13" s="110">
        <v>12.425953932855251</v>
      </c>
      <c r="N13" s="110">
        <v>12.22569745517651</v>
      </c>
      <c r="O13" s="110">
        <v>11.605975379060562</v>
      </c>
      <c r="P13" s="110"/>
      <c r="Q13" s="110">
        <v>20.484064951396139</v>
      </c>
      <c r="R13" s="110">
        <v>18.754092975441022</v>
      </c>
      <c r="S13" s="110">
        <v>17.069679049053764</v>
      </c>
      <c r="T13" s="111"/>
      <c r="U13" s="103"/>
      <c r="V13" s="112"/>
      <c r="W13" s="103" t="s">
        <v>424</v>
      </c>
      <c r="X13" s="108">
        <v>112.257824</v>
      </c>
      <c r="Y13" s="109">
        <v>2764.6755862678401</v>
      </c>
      <c r="Z13" s="109">
        <v>3500.1819761878405</v>
      </c>
      <c r="AB13" s="113">
        <v>-7.4662744449806419E-3</v>
      </c>
      <c r="AC13" s="113">
        <v>3.5215686239692033E-2</v>
      </c>
      <c r="AD13" s="113">
        <v>1.3650078585542902E-2</v>
      </c>
      <c r="AE13" s="114"/>
      <c r="AF13" s="113">
        <v>1.6379963467356186E-2</v>
      </c>
      <c r="AG13" s="113">
        <v>5.3396811200724065E-2</v>
      </c>
      <c r="AH13" s="113">
        <v>3.4722867479414221E-2</v>
      </c>
      <c r="AI13" s="114"/>
      <c r="AJ13" s="113">
        <v>8.601653736931035E-2</v>
      </c>
      <c r="AK13" s="113">
        <v>8.8083137991225718E-2</v>
      </c>
      <c r="AL13" s="113">
        <v>8.9630110820236267E-2</v>
      </c>
      <c r="AM13" s="115"/>
    </row>
    <row r="14" spans="2:40" ht="13.5" customHeight="1" x14ac:dyDescent="0.3">
      <c r="C14" s="106">
        <v>4</v>
      </c>
      <c r="D14" s="107" t="s">
        <v>425</v>
      </c>
      <c r="E14" s="108">
        <v>92.870635000000007</v>
      </c>
      <c r="F14" s="109">
        <v>15531.325588042549</v>
      </c>
      <c r="G14" s="109">
        <v>17645.083988042552</v>
      </c>
      <c r="H14" s="103"/>
      <c r="I14" s="110">
        <v>1.5857778011480097</v>
      </c>
      <c r="J14" s="110">
        <v>1.5621493619109816</v>
      </c>
      <c r="K14" s="110">
        <v>1.4811832020936109</v>
      </c>
      <c r="L14" s="109">
        <v>4</v>
      </c>
      <c r="M14" s="110">
        <v>12.267984533279074</v>
      </c>
      <c r="N14" s="110">
        <v>10.963309603078656</v>
      </c>
      <c r="O14" s="110">
        <v>10.502569831314476</v>
      </c>
      <c r="P14" s="110"/>
      <c r="Q14" s="110">
        <v>21.424910315468018</v>
      </c>
      <c r="R14" s="110">
        <v>17.453398685610278</v>
      </c>
      <c r="S14" s="110">
        <v>15.88087622341842</v>
      </c>
      <c r="T14" s="111"/>
      <c r="U14" s="103"/>
      <c r="V14" s="112"/>
      <c r="W14" s="103" t="s">
        <v>425</v>
      </c>
      <c r="X14" s="108">
        <v>92.870635000000007</v>
      </c>
      <c r="Y14" s="109">
        <v>15531.325588042549</v>
      </c>
      <c r="Z14" s="109">
        <v>17645.083988042552</v>
      </c>
      <c r="AB14" s="113">
        <v>1.5125595422017322E-2</v>
      </c>
      <c r="AC14" s="113">
        <v>5.4663163680851591E-2</v>
      </c>
      <c r="AD14" s="113">
        <v>3.4705548453854984E-2</v>
      </c>
      <c r="AE14" s="114"/>
      <c r="AF14" s="113">
        <v>0.11900374772176886</v>
      </c>
      <c r="AG14" s="113">
        <v>4.3869241448929716E-2</v>
      </c>
      <c r="AH14" s="113">
        <v>8.0783786570113314E-2</v>
      </c>
      <c r="AI14" s="114"/>
      <c r="AJ14" s="113">
        <v>0.12926147704590818</v>
      </c>
      <c r="AK14" s="113">
        <v>0.14248884857473218</v>
      </c>
      <c r="AL14" s="113">
        <v>0.14103055022565172</v>
      </c>
      <c r="AM14" s="115"/>
    </row>
    <row r="15" spans="2:40" ht="13.5" customHeight="1" x14ac:dyDescent="0.3">
      <c r="C15" s="106">
        <v>5</v>
      </c>
      <c r="D15" s="107" t="s">
        <v>426</v>
      </c>
      <c r="E15" s="108">
        <v>41.163142800000003</v>
      </c>
      <c r="F15" s="109">
        <v>11852.060073472632</v>
      </c>
      <c r="G15" s="109">
        <v>12726.110901512635</v>
      </c>
      <c r="H15" s="103"/>
      <c r="I15" s="110">
        <v>1.9759126255949031</v>
      </c>
      <c r="J15" s="110">
        <v>1.9888218301210809</v>
      </c>
      <c r="K15" s="110">
        <v>1.9252868362816704</v>
      </c>
      <c r="L15" s="109">
        <v>5</v>
      </c>
      <c r="M15" s="110">
        <v>11.57225327885056</v>
      </c>
      <c r="N15" s="110">
        <v>10.875125582813695</v>
      </c>
      <c r="O15" s="110">
        <v>10.31432370199877</v>
      </c>
      <c r="P15" s="110"/>
      <c r="Q15" s="110">
        <v>19.234958633163899</v>
      </c>
      <c r="R15" s="110">
        <v>17.339917130128427</v>
      </c>
      <c r="S15" s="110">
        <v>16.137058740318352</v>
      </c>
      <c r="T15" s="111"/>
      <c r="U15" s="103"/>
      <c r="V15" s="112"/>
      <c r="W15" s="103" t="s">
        <v>426</v>
      </c>
      <c r="X15" s="108">
        <v>41.163142800000003</v>
      </c>
      <c r="Y15" s="109">
        <v>11852.060073472632</v>
      </c>
      <c r="Z15" s="109">
        <v>12726.110901512635</v>
      </c>
      <c r="AB15" s="113">
        <v>-6.4908803446670519E-3</v>
      </c>
      <c r="AC15" s="113">
        <v>3.3000274370605667E-2</v>
      </c>
      <c r="AD15" s="113">
        <v>1.3062284952735759E-2</v>
      </c>
      <c r="AE15" s="114"/>
      <c r="AF15" s="113">
        <v>6.4102955936302844E-2</v>
      </c>
      <c r="AG15" s="113">
        <v>5.4371173236132782E-2</v>
      </c>
      <c r="AH15" s="113">
        <v>5.9225888134630367E-2</v>
      </c>
      <c r="AI15" s="114"/>
      <c r="AJ15" s="113">
        <v>0.17074571200459976</v>
      </c>
      <c r="AK15" s="113">
        <v>0.18287805643955771</v>
      </c>
      <c r="AL15" s="113">
        <v>0.18666147116447171</v>
      </c>
      <c r="AM15" s="115"/>
    </row>
    <row r="16" spans="2:40" ht="13.5" customHeight="1" x14ac:dyDescent="0.3">
      <c r="C16" s="106">
        <v>6</v>
      </c>
      <c r="D16" s="107" t="s">
        <v>82</v>
      </c>
      <c r="E16" s="108">
        <v>57.847143999999993</v>
      </c>
      <c r="F16" s="109">
        <v>33892.548535698152</v>
      </c>
      <c r="G16" s="109">
        <v>30988.020525698154</v>
      </c>
      <c r="H16" s="103"/>
      <c r="I16" s="110">
        <v>2.8281021912436812</v>
      </c>
      <c r="J16" s="110">
        <v>2.6669401009818667</v>
      </c>
      <c r="K16" s="110">
        <v>2.4525726584083767</v>
      </c>
      <c r="L16" s="109">
        <v>6</v>
      </c>
      <c r="M16" s="110">
        <v>13.980037867930214</v>
      </c>
      <c r="N16" s="110">
        <v>12.612658086723986</v>
      </c>
      <c r="O16" s="110">
        <v>10.95206532646502</v>
      </c>
      <c r="P16" s="110"/>
      <c r="Q16" s="110">
        <v>30.827937619661768</v>
      </c>
      <c r="R16" s="110">
        <v>17.753520492352582</v>
      </c>
      <c r="S16" s="110">
        <v>15.679273475248868</v>
      </c>
      <c r="T16" s="111"/>
      <c r="U16" s="103"/>
      <c r="V16" s="112"/>
      <c r="W16" s="103" t="s">
        <v>82</v>
      </c>
      <c r="X16" s="108">
        <v>57.847143999999993</v>
      </c>
      <c r="Y16" s="109">
        <v>33892.548535698152</v>
      </c>
      <c r="Z16" s="109">
        <v>30988.020525698154</v>
      </c>
      <c r="AB16" s="113">
        <v>6.0429587527099184E-2</v>
      </c>
      <c r="AC16" s="113">
        <v>8.7405134293801534E-2</v>
      </c>
      <c r="AD16" s="113">
        <v>7.3832658301108856E-2</v>
      </c>
      <c r="AE16" s="114"/>
      <c r="AF16" s="113">
        <v>0.10841329177435838</v>
      </c>
      <c r="AG16" s="113">
        <v>0.15162370847498885</v>
      </c>
      <c r="AH16" s="113">
        <v>0.12981194257989537</v>
      </c>
      <c r="AI16" s="114"/>
      <c r="AJ16" s="113">
        <v>0.20229574611748818</v>
      </c>
      <c r="AK16" s="113">
        <v>0.21144948849355341</v>
      </c>
      <c r="AL16" s="113">
        <v>0.22393700049267234</v>
      </c>
      <c r="AM16" s="115"/>
    </row>
    <row r="17" spans="3:39" ht="13.5" customHeight="1" x14ac:dyDescent="0.3">
      <c r="C17" s="106">
        <v>7</v>
      </c>
      <c r="D17" s="107" t="s">
        <v>427</v>
      </c>
      <c r="E17" s="108">
        <v>81.651816499999995</v>
      </c>
      <c r="F17" s="109">
        <v>4330.7984663511943</v>
      </c>
      <c r="G17" s="109">
        <v>3965.0785125911943</v>
      </c>
      <c r="H17" s="103"/>
      <c r="I17" s="110">
        <v>3.6949277401951548</v>
      </c>
      <c r="J17" s="110">
        <v>3.050129251412915</v>
      </c>
      <c r="K17" s="110">
        <v>2.5112127719546717</v>
      </c>
      <c r="L17" s="109">
        <v>7</v>
      </c>
      <c r="M17" s="110">
        <v>26.595969147183151</v>
      </c>
      <c r="N17" s="110">
        <v>17.164824651409848</v>
      </c>
      <c r="O17" s="110">
        <v>13.933683736288616</v>
      </c>
      <c r="P17" s="110"/>
      <c r="Q17" s="110" t="s">
        <v>150</v>
      </c>
      <c r="R17" s="110">
        <v>27.808120312484757</v>
      </c>
      <c r="S17" s="110">
        <v>22.888966935928956</v>
      </c>
      <c r="T17" s="111"/>
      <c r="U17" s="103"/>
      <c r="V17" s="112"/>
      <c r="W17" s="103" t="s">
        <v>427</v>
      </c>
      <c r="X17" s="108">
        <v>81.651816499999995</v>
      </c>
      <c r="Y17" s="109">
        <v>4330.7984663511943</v>
      </c>
      <c r="Z17" s="109">
        <v>3965.0785125911943</v>
      </c>
      <c r="AB17" s="113">
        <v>0.21140038196202626</v>
      </c>
      <c r="AC17" s="113">
        <v>0.21460406918795769</v>
      </c>
      <c r="AD17" s="113">
        <v>0.2130011679083097</v>
      </c>
      <c r="AE17" s="114"/>
      <c r="AF17" s="113">
        <v>0.54944601458533782</v>
      </c>
      <c r="AG17" s="113">
        <v>0.23189423387772976</v>
      </c>
      <c r="AH17" s="113">
        <v>0.38157649483208367</v>
      </c>
      <c r="AI17" s="114"/>
      <c r="AJ17" s="113">
        <v>0.13892811048724255</v>
      </c>
      <c r="AK17" s="113">
        <v>0.17769649928596212</v>
      </c>
      <c r="AL17" s="113">
        <v>0.18022604929768268</v>
      </c>
      <c r="AM17" s="115"/>
    </row>
    <row r="18" spans="3:39" ht="13.5" customHeight="1" x14ac:dyDescent="0.3">
      <c r="C18" s="106">
        <v>8</v>
      </c>
      <c r="D18" s="107" t="s">
        <v>428</v>
      </c>
      <c r="E18" s="108">
        <v>44.12912</v>
      </c>
      <c r="F18" s="109">
        <v>9048.0908382687994</v>
      </c>
      <c r="G18" s="109">
        <v>9483.9175582688003</v>
      </c>
      <c r="H18" s="103"/>
      <c r="I18" s="110">
        <v>0.33066850417336069</v>
      </c>
      <c r="J18" s="110">
        <v>0.35877653866240738</v>
      </c>
      <c r="K18" s="110">
        <v>0.36117419955235841</v>
      </c>
      <c r="L18" s="109">
        <v>8</v>
      </c>
      <c r="M18" s="110">
        <v>4.0517997213307435</v>
      </c>
      <c r="N18" s="110">
        <v>4.1632923645096751</v>
      </c>
      <c r="O18" s="110">
        <v>4.0618988630998123</v>
      </c>
      <c r="P18" s="110"/>
      <c r="Q18" s="110">
        <v>8.9536378502430267</v>
      </c>
      <c r="R18" s="110">
        <v>9.8443576672496356</v>
      </c>
      <c r="S18" s="110">
        <v>9.8571277025707378</v>
      </c>
      <c r="T18" s="111"/>
      <c r="U18" s="103"/>
      <c r="V18" s="112"/>
      <c r="W18" s="103" t="s">
        <v>428</v>
      </c>
      <c r="X18" s="108">
        <v>44.12912</v>
      </c>
      <c r="Y18" s="109">
        <v>9048.0908382687994</v>
      </c>
      <c r="Z18" s="109">
        <v>9483.9175582688003</v>
      </c>
      <c r="AB18" s="113">
        <v>-7.834412638529617E-2</v>
      </c>
      <c r="AC18" s="113">
        <v>-6.6385165189614291E-3</v>
      </c>
      <c r="AD18" s="113">
        <v>-4.3162790296638387E-2</v>
      </c>
      <c r="AE18" s="114"/>
      <c r="AF18" s="113">
        <v>-2.6779921614287688E-2</v>
      </c>
      <c r="AG18" s="113">
        <v>2.4962094042017734E-2</v>
      </c>
      <c r="AH18" s="113">
        <v>-1.2439289266090725E-3</v>
      </c>
      <c r="AI18" s="114"/>
      <c r="AJ18" s="113">
        <v>8.161027862077011E-2</v>
      </c>
      <c r="AK18" s="113">
        <v>8.6176157533597031E-2</v>
      </c>
      <c r="AL18" s="113">
        <v>8.8917575677088773E-2</v>
      </c>
      <c r="AM18" s="115"/>
    </row>
    <row r="19" spans="3:39" ht="13.5" customHeight="1" x14ac:dyDescent="0.3">
      <c r="C19" s="106">
        <v>9</v>
      </c>
      <c r="D19" s="107" t="s">
        <v>429</v>
      </c>
      <c r="E19" s="108">
        <v>5.7239104999999997</v>
      </c>
      <c r="F19" s="109">
        <v>15938.975013461886</v>
      </c>
      <c r="G19" s="109">
        <v>15305.674184916885</v>
      </c>
      <c r="H19" s="103"/>
      <c r="I19" s="110">
        <v>2.7425716091340648</v>
      </c>
      <c r="J19" s="110">
        <v>2.5752888741460667</v>
      </c>
      <c r="K19" s="110">
        <v>2.3460649789715275</v>
      </c>
      <c r="L19" s="109">
        <v>9</v>
      </c>
      <c r="M19" s="110">
        <v>12.198152009785979</v>
      </c>
      <c r="N19" s="110">
        <v>11.314681174486976</v>
      </c>
      <c r="O19" s="110">
        <v>10.293792551761889</v>
      </c>
      <c r="P19" s="110"/>
      <c r="Q19" s="110">
        <v>16.420286197544417</v>
      </c>
      <c r="R19" s="110">
        <v>15.944934923515522</v>
      </c>
      <c r="S19" s="110">
        <v>14.642871702984717</v>
      </c>
      <c r="T19" s="111"/>
      <c r="U19" s="103"/>
      <c r="V19" s="112"/>
      <c r="W19" s="103" t="s">
        <v>429</v>
      </c>
      <c r="X19" s="108">
        <v>5.7239104999999997</v>
      </c>
      <c r="Y19" s="109">
        <v>15938.975013461886</v>
      </c>
      <c r="Z19" s="109">
        <v>15305.674184916885</v>
      </c>
      <c r="AB19" s="113">
        <v>6.4956881795820681E-2</v>
      </c>
      <c r="AC19" s="113">
        <v>9.7705688985232839E-2</v>
      </c>
      <c r="AD19" s="113">
        <v>8.1207300970191687E-2</v>
      </c>
      <c r="AE19" s="114"/>
      <c r="AF19" s="113">
        <v>7.808181438564131E-2</v>
      </c>
      <c r="AG19" s="113">
        <v>9.9175169656041978E-2</v>
      </c>
      <c r="AH19" s="113">
        <v>8.8577402498522639E-2</v>
      </c>
      <c r="AI19" s="114"/>
      <c r="AJ19" s="113">
        <v>0.22483500836305648</v>
      </c>
      <c r="AK19" s="113">
        <v>0.22760596029457575</v>
      </c>
      <c r="AL19" s="113">
        <v>0.22791065267484667</v>
      </c>
      <c r="AM19" s="115"/>
    </row>
    <row r="20" spans="3:39" ht="13.5" customHeight="1" x14ac:dyDescent="0.3">
      <c r="C20" s="106">
        <v>10</v>
      </c>
      <c r="D20" s="107" t="s">
        <v>430</v>
      </c>
      <c r="E20" s="108">
        <v>104.21077079999999</v>
      </c>
      <c r="F20" s="109">
        <v>95662.185155073355</v>
      </c>
      <c r="G20" s="109">
        <v>119822.67486507335</v>
      </c>
      <c r="H20" s="103"/>
      <c r="I20" s="110">
        <v>2.0464671324015256</v>
      </c>
      <c r="J20" s="110">
        <v>2.071826774925841</v>
      </c>
      <c r="K20" s="110">
        <v>2.0704282652730828</v>
      </c>
      <c r="L20" s="109">
        <v>10</v>
      </c>
      <c r="M20" s="110">
        <v>9.9830710960441564</v>
      </c>
      <c r="N20" s="110">
        <v>8.9645548643173871</v>
      </c>
      <c r="O20" s="110">
        <v>8.571196084561798</v>
      </c>
      <c r="P20" s="110"/>
      <c r="Q20" s="110">
        <v>22.83894128450552</v>
      </c>
      <c r="R20" s="110">
        <v>10.527031385827705</v>
      </c>
      <c r="S20" s="110">
        <v>10.306825616667657</v>
      </c>
      <c r="T20" s="111"/>
      <c r="U20" s="103"/>
      <c r="V20" s="112"/>
      <c r="W20" s="103" t="s">
        <v>430</v>
      </c>
      <c r="X20" s="108">
        <v>104.21077079999999</v>
      </c>
      <c r="Y20" s="109">
        <v>95662.185155073355</v>
      </c>
      <c r="Z20" s="109">
        <v>119822.67486507335</v>
      </c>
      <c r="AB20" s="113">
        <v>-1.2240233030690054E-2</v>
      </c>
      <c r="AC20" s="113">
        <v>6.7546877919660332E-4</v>
      </c>
      <c r="AD20" s="113">
        <v>-5.8033555411463045E-3</v>
      </c>
      <c r="AE20" s="114"/>
      <c r="AF20" s="113">
        <v>0.11361592930630425</v>
      </c>
      <c r="AG20" s="113">
        <v>4.5893102418237144E-2</v>
      </c>
      <c r="AH20" s="113">
        <v>7.9223433402249022E-2</v>
      </c>
      <c r="AI20" s="114"/>
      <c r="AJ20" s="113">
        <v>0.20499374518252694</v>
      </c>
      <c r="AK20" s="113">
        <v>0.23111317921345581</v>
      </c>
      <c r="AL20" s="113">
        <v>0.24155651613224449</v>
      </c>
      <c r="AM20" s="115"/>
    </row>
    <row r="21" spans="3:39" ht="13.5" customHeight="1" x14ac:dyDescent="0.3">
      <c r="C21" s="106">
        <v>11</v>
      </c>
      <c r="D21" s="107" t="s">
        <v>431</v>
      </c>
      <c r="E21" s="108">
        <v>6.2227549999999994</v>
      </c>
      <c r="F21" s="109">
        <v>27048.139700893851</v>
      </c>
      <c r="G21" s="109">
        <v>24225.971005393851</v>
      </c>
      <c r="H21" s="103"/>
      <c r="I21" s="110">
        <v>3.0735439877155546</v>
      </c>
      <c r="J21" s="110">
        <v>2.9519403802080295</v>
      </c>
      <c r="K21" s="110">
        <v>2.7209928452218728</v>
      </c>
      <c r="L21" s="109">
        <v>11</v>
      </c>
      <c r="M21" s="110">
        <v>11.424678194019679</v>
      </c>
      <c r="N21" s="110">
        <v>11.266473651741489</v>
      </c>
      <c r="O21" s="110">
        <v>10.450827891289004</v>
      </c>
      <c r="P21" s="110"/>
      <c r="Q21" s="110">
        <v>16.036580134602183</v>
      </c>
      <c r="R21" s="110">
        <v>16.324328601710953</v>
      </c>
      <c r="S21" s="110">
        <v>15.357828401558823</v>
      </c>
      <c r="T21" s="111"/>
      <c r="U21" s="103"/>
      <c r="V21" s="112"/>
      <c r="W21" s="103" t="s">
        <v>431</v>
      </c>
      <c r="X21" s="108">
        <v>6.2227549999999994</v>
      </c>
      <c r="Y21" s="109">
        <v>27048.139700893851</v>
      </c>
      <c r="Z21" s="109">
        <v>24225.971005393851</v>
      </c>
      <c r="AB21" s="113">
        <v>4.1194465959693727E-2</v>
      </c>
      <c r="AC21" s="113">
        <v>8.4876200755803627E-2</v>
      </c>
      <c r="AD21" s="113">
        <v>6.2810941079513238E-2</v>
      </c>
      <c r="AE21" s="114"/>
      <c r="AF21" s="113">
        <v>1.4042063840777382E-2</v>
      </c>
      <c r="AG21" s="113">
        <v>7.8046042757277098E-2</v>
      </c>
      <c r="AH21" s="113">
        <v>4.5554414706844515E-2</v>
      </c>
      <c r="AI21" s="114"/>
      <c r="AJ21" s="113">
        <v>0.26902674504428675</v>
      </c>
      <c r="AK21" s="113">
        <v>0.26201103126458208</v>
      </c>
      <c r="AL21" s="113">
        <v>0.26036146356308104</v>
      </c>
      <c r="AM21" s="115"/>
    </row>
    <row r="22" spans="3:39" ht="13.5" customHeight="1" x14ac:dyDescent="0.3">
      <c r="C22" s="106">
        <v>12</v>
      </c>
      <c r="D22" s="107" t="s">
        <v>432</v>
      </c>
      <c r="E22" s="108">
        <v>28.422421</v>
      </c>
      <c r="F22" s="109">
        <v>961.14907354017998</v>
      </c>
      <c r="G22" s="109">
        <v>887.07251237017999</v>
      </c>
      <c r="H22" s="103"/>
      <c r="I22" s="110">
        <v>1.383006738941194</v>
      </c>
      <c r="J22" s="110">
        <v>1.2275237851866336</v>
      </c>
      <c r="K22" s="110">
        <v>1.0822015113477557</v>
      </c>
      <c r="L22" s="109">
        <v>12</v>
      </c>
      <c r="M22" s="110">
        <v>12.408467246958862</v>
      </c>
      <c r="N22" s="110">
        <v>8.3105692521919501</v>
      </c>
      <c r="O22" s="110">
        <v>6.7045393067567423</v>
      </c>
      <c r="P22" s="110"/>
      <c r="Q22" s="110">
        <v>22.229038995709079</v>
      </c>
      <c r="R22" s="110">
        <v>14.126231699216008</v>
      </c>
      <c r="S22" s="110">
        <v>10.762170042063854</v>
      </c>
      <c r="T22" s="111"/>
      <c r="U22" s="103"/>
      <c r="V22" s="112"/>
      <c r="W22" s="103" t="s">
        <v>432</v>
      </c>
      <c r="X22" s="108">
        <v>28.422421</v>
      </c>
      <c r="Y22" s="109">
        <v>961.14907354017998</v>
      </c>
      <c r="Z22" s="109">
        <v>887.07251237017999</v>
      </c>
      <c r="AB22" s="113">
        <v>0.12666390307941824</v>
      </c>
      <c r="AC22" s="113">
        <v>0.13428393170315955</v>
      </c>
      <c r="AD22" s="113">
        <v>0.13046749696439752</v>
      </c>
      <c r="AE22" s="114"/>
      <c r="AF22" s="113">
        <v>0.49309474121596092</v>
      </c>
      <c r="AG22" s="113">
        <v>0.2395436691402007</v>
      </c>
      <c r="AH22" s="113">
        <v>0.3604249828273407</v>
      </c>
      <c r="AI22" s="114"/>
      <c r="AJ22" s="113">
        <v>0.11145669416020333</v>
      </c>
      <c r="AK22" s="113">
        <v>0.14770634212125344</v>
      </c>
      <c r="AL22" s="113">
        <v>0.16141325478651872</v>
      </c>
      <c r="AM22" s="115"/>
    </row>
    <row r="23" spans="3:39" ht="13.5" customHeight="1" x14ac:dyDescent="0.3">
      <c r="C23" s="106">
        <v>13</v>
      </c>
      <c r="D23" s="107" t="s">
        <v>88</v>
      </c>
      <c r="E23" s="108">
        <v>10.577874999999999</v>
      </c>
      <c r="F23" s="109">
        <v>2044.3393586</v>
      </c>
      <c r="G23" s="109">
        <v>1851.7648995999998</v>
      </c>
      <c r="H23" s="103"/>
      <c r="I23" s="110">
        <v>2.5554995295004255</v>
      </c>
      <c r="J23" s="110">
        <v>2.414828432903279</v>
      </c>
      <c r="K23" s="110">
        <v>2.1768934282298296</v>
      </c>
      <c r="L23" s="109">
        <v>13</v>
      </c>
      <c r="M23" s="110">
        <v>16.097225204051533</v>
      </c>
      <c r="N23" s="110">
        <v>14.816860768509317</v>
      </c>
      <c r="O23" s="110">
        <v>13.130417630681489</v>
      </c>
      <c r="P23" s="110"/>
      <c r="Q23" s="110">
        <v>22.679450185922715</v>
      </c>
      <c r="R23" s="110">
        <v>20.673748229991961</v>
      </c>
      <c r="S23" s="110">
        <v>18.349976751038966</v>
      </c>
      <c r="T23" s="111"/>
      <c r="U23" s="103"/>
      <c r="V23" s="112"/>
      <c r="W23" s="103" t="s">
        <v>88</v>
      </c>
      <c r="X23" s="108">
        <v>10.577874999999999</v>
      </c>
      <c r="Y23" s="109">
        <v>2044.3393586</v>
      </c>
      <c r="Z23" s="109">
        <v>1851.7648995999998</v>
      </c>
      <c r="AB23" s="113">
        <v>5.825303971099173E-2</v>
      </c>
      <c r="AC23" s="113">
        <v>0.1093002540169959</v>
      </c>
      <c r="AD23" s="113">
        <v>8.3476056849278502E-2</v>
      </c>
      <c r="AE23" s="114"/>
      <c r="AF23" s="113">
        <v>8.6412665648003414E-2</v>
      </c>
      <c r="AG23" s="113">
        <v>0.12843789019224813</v>
      </c>
      <c r="AH23" s="113">
        <v>0.10722591023782013</v>
      </c>
      <c r="AI23" s="114"/>
      <c r="AJ23" s="113">
        <v>0.15875403972463703</v>
      </c>
      <c r="AK23" s="113">
        <v>0.16297841159684648</v>
      </c>
      <c r="AL23" s="113">
        <v>0.16579011341902344</v>
      </c>
      <c r="AM23" s="115"/>
    </row>
    <row r="24" spans="3:39" ht="13.5" customHeight="1" x14ac:dyDescent="0.3">
      <c r="C24" s="106">
        <v>14</v>
      </c>
      <c r="D24" s="107" t="s">
        <v>433</v>
      </c>
      <c r="E24" s="108">
        <v>7.7145599999999996</v>
      </c>
      <c r="F24" s="109">
        <v>10819.663071167999</v>
      </c>
      <c r="G24" s="109">
        <v>13446.044351167999</v>
      </c>
      <c r="H24" s="103"/>
      <c r="I24" s="110">
        <v>0.97704572157493064</v>
      </c>
      <c r="J24" s="110">
        <v>0.95744250183353719</v>
      </c>
      <c r="K24" s="110">
        <v>0.93522862497208969</v>
      </c>
      <c r="L24" s="109">
        <v>14</v>
      </c>
      <c r="M24" s="110">
        <v>6.5614899372763915</v>
      </c>
      <c r="N24" s="110">
        <v>6.5434475977785329</v>
      </c>
      <c r="O24" s="110">
        <v>6.400152250170378</v>
      </c>
      <c r="P24" s="110"/>
      <c r="Q24" s="110">
        <v>26.385585237637528</v>
      </c>
      <c r="R24" s="110">
        <v>22.681641904080681</v>
      </c>
      <c r="S24" s="110">
        <v>19.919500538877852</v>
      </c>
      <c r="T24" s="111"/>
      <c r="U24" s="103"/>
      <c r="V24" s="112"/>
      <c r="W24" s="103" t="s">
        <v>433</v>
      </c>
      <c r="X24" s="108">
        <v>7.7145599999999996</v>
      </c>
      <c r="Y24" s="109">
        <v>10819.663071167999</v>
      </c>
      <c r="Z24" s="109">
        <v>13446.044351167999</v>
      </c>
      <c r="AB24" s="113">
        <v>2.0474566048459951E-2</v>
      </c>
      <c r="AC24" s="113">
        <v>2.3752349177839159E-2</v>
      </c>
      <c r="AD24" s="113">
        <v>2.2112143685000474E-2</v>
      </c>
      <c r="AE24" s="114"/>
      <c r="AF24" s="113">
        <v>2.7573139737505159E-3</v>
      </c>
      <c r="AG24" s="113">
        <v>2.2389365441164214E-2</v>
      </c>
      <c r="AH24" s="113">
        <v>1.2525759635333422E-2</v>
      </c>
      <c r="AI24" s="114"/>
      <c r="AJ24" s="113">
        <v>0.1489060763507766</v>
      </c>
      <c r="AK24" s="113">
        <v>0.14632080222642632</v>
      </c>
      <c r="AL24" s="113">
        <v>0.14612599644753654</v>
      </c>
      <c r="AM24" s="115"/>
    </row>
    <row r="25" spans="3:39" ht="13.5" customHeight="1" x14ac:dyDescent="0.3">
      <c r="C25" s="106">
        <v>15</v>
      </c>
      <c r="D25" s="107" t="s">
        <v>65</v>
      </c>
      <c r="E25" s="108">
        <v>147.15817999999999</v>
      </c>
      <c r="F25" s="109">
        <v>2945.0575257765995</v>
      </c>
      <c r="G25" s="109">
        <v>3554.1629057765999</v>
      </c>
      <c r="H25" s="103"/>
      <c r="I25" s="110">
        <v>1.0442636970820198</v>
      </c>
      <c r="J25" s="110">
        <v>1.0090115653887768</v>
      </c>
      <c r="K25" s="110">
        <v>0.96624777687525831</v>
      </c>
      <c r="L25" s="109">
        <v>15</v>
      </c>
      <c r="M25" s="110">
        <v>11.79445356689542</v>
      </c>
      <c r="N25" s="110">
        <v>10.394320118976902</v>
      </c>
      <c r="O25" s="110">
        <v>9.5589586884874347</v>
      </c>
      <c r="P25" s="110"/>
      <c r="Q25" s="110">
        <v>19.411411504320611</v>
      </c>
      <c r="R25" s="110">
        <v>15.636533337795601</v>
      </c>
      <c r="S25" s="110">
        <v>13.837551098982914</v>
      </c>
      <c r="T25" s="111"/>
      <c r="U25" s="103"/>
      <c r="V25" s="112"/>
      <c r="W25" s="103" t="s">
        <v>65</v>
      </c>
      <c r="X25" s="108">
        <v>147.15817999999999</v>
      </c>
      <c r="Y25" s="109">
        <v>2945.0575257765995</v>
      </c>
      <c r="Z25" s="109">
        <v>3554.1629057765999</v>
      </c>
      <c r="AB25" s="113">
        <v>3.4937292001861568E-2</v>
      </c>
      <c r="AC25" s="113">
        <v>4.4257580236626091E-2</v>
      </c>
      <c r="AD25" s="113">
        <v>3.9586991185687426E-2</v>
      </c>
      <c r="AE25" s="114"/>
      <c r="AF25" s="113">
        <v>0.13470178250160836</v>
      </c>
      <c r="AG25" s="113">
        <v>8.7390421667535245E-2</v>
      </c>
      <c r="AH25" s="113">
        <v>0.11079424275665373</v>
      </c>
      <c r="AI25" s="114"/>
      <c r="AJ25" s="113">
        <v>8.8538539844953135E-2</v>
      </c>
      <c r="AK25" s="113">
        <v>9.7073358703531287E-2</v>
      </c>
      <c r="AL25" s="113">
        <v>0.10108295352703872</v>
      </c>
      <c r="AM25" s="115"/>
    </row>
    <row r="26" spans="3:39" ht="13.5" customHeight="1" x14ac:dyDescent="0.3">
      <c r="C26" s="106">
        <v>16</v>
      </c>
      <c r="D26" s="107" t="s">
        <v>434</v>
      </c>
      <c r="E26" s="108">
        <v>18.2486535</v>
      </c>
      <c r="F26" s="109">
        <v>69866.341858520129</v>
      </c>
      <c r="G26" s="109">
        <v>65339.819858520124</v>
      </c>
      <c r="H26" s="103"/>
      <c r="I26" s="110">
        <v>4.7555627901714352</v>
      </c>
      <c r="J26" s="110">
        <v>4.5016064187090947</v>
      </c>
      <c r="K26" s="110">
        <v>4.0906026441006311</v>
      </c>
      <c r="L26" s="109">
        <v>16</v>
      </c>
      <c r="M26" s="110">
        <v>17.82342170110185</v>
      </c>
      <c r="N26" s="110">
        <v>16.944628627270536</v>
      </c>
      <c r="O26" s="110">
        <v>15.359935540038157</v>
      </c>
      <c r="P26" s="110"/>
      <c r="Q26" s="110">
        <v>24.132682102796359</v>
      </c>
      <c r="R26" s="110">
        <v>23.003919833789702</v>
      </c>
      <c r="S26" s="110">
        <v>20.758993300077012</v>
      </c>
      <c r="T26" s="111"/>
      <c r="U26" s="103"/>
      <c r="V26" s="112"/>
      <c r="W26" s="103" t="s">
        <v>434</v>
      </c>
      <c r="X26" s="108">
        <v>18.2486535</v>
      </c>
      <c r="Y26" s="109">
        <v>69866.341858520129</v>
      </c>
      <c r="Z26" s="109">
        <v>65339.819858520124</v>
      </c>
      <c r="AB26" s="113">
        <v>5.6414610217115899E-2</v>
      </c>
      <c r="AC26" s="113">
        <v>0.10047511586127869</v>
      </c>
      <c r="AD26" s="113">
        <v>7.8219824792805426E-2</v>
      </c>
      <c r="AE26" s="114"/>
      <c r="AF26" s="113">
        <v>5.1862634063103055E-2</v>
      </c>
      <c r="AG26" s="113">
        <v>0.10317055583349431</v>
      </c>
      <c r="AH26" s="113">
        <v>7.7211161601975276E-2</v>
      </c>
      <c r="AI26" s="114"/>
      <c r="AJ26" s="113">
        <v>0.26681536631529318</v>
      </c>
      <c r="AK26" s="113">
        <v>0.26566568779585109</v>
      </c>
      <c r="AL26" s="113">
        <v>0.26631639393523587</v>
      </c>
      <c r="AM26" s="115"/>
    </row>
    <row r="27" spans="3:39" ht="13.5" customHeight="1" x14ac:dyDescent="0.3">
      <c r="C27" s="106">
        <v>17</v>
      </c>
      <c r="D27" s="107" t="s">
        <v>98</v>
      </c>
      <c r="E27" s="108">
        <v>2.3207992499999999</v>
      </c>
      <c r="F27" s="109">
        <v>13924.035716741535</v>
      </c>
      <c r="G27" s="109">
        <v>12242.107776741535</v>
      </c>
      <c r="H27" s="103"/>
      <c r="I27" s="110">
        <v>1.9850345148249595</v>
      </c>
      <c r="J27" s="110">
        <v>1.9858622768071776</v>
      </c>
      <c r="K27" s="110">
        <v>1.8739553644978955</v>
      </c>
      <c r="L27" s="109">
        <v>17</v>
      </c>
      <c r="M27" s="110">
        <v>10.29674916116195</v>
      </c>
      <c r="N27" s="110">
        <v>9.692196669991473</v>
      </c>
      <c r="O27" s="110">
        <v>8.8991806441597223</v>
      </c>
      <c r="P27" s="110"/>
      <c r="Q27" s="110">
        <v>16.101282658699891</v>
      </c>
      <c r="R27" s="110">
        <v>15.234946588381364</v>
      </c>
      <c r="S27" s="110">
        <v>13.897685290390966</v>
      </c>
      <c r="T27" s="111"/>
      <c r="U27" s="103"/>
      <c r="V27" s="112"/>
      <c r="W27" s="103" t="s">
        <v>98</v>
      </c>
      <c r="X27" s="108">
        <v>2.3207992499999999</v>
      </c>
      <c r="Y27" s="109">
        <v>13924.035716741535</v>
      </c>
      <c r="Z27" s="109">
        <v>12242.107776741535</v>
      </c>
      <c r="AB27" s="113">
        <v>-4.1682748692364516E-4</v>
      </c>
      <c r="AC27" s="113">
        <v>5.9716957206857602E-2</v>
      </c>
      <c r="AD27" s="113">
        <v>2.921097839594311E-2</v>
      </c>
      <c r="AE27" s="114"/>
      <c r="AF27" s="113">
        <v>6.2375177862647395E-2</v>
      </c>
      <c r="AG27" s="113">
        <v>8.9111128039881193E-2</v>
      </c>
      <c r="AH27" s="113">
        <v>7.5660089602453073E-2</v>
      </c>
      <c r="AI27" s="114"/>
      <c r="AJ27" s="113">
        <v>0.19278264273080106</v>
      </c>
      <c r="AK27" s="113">
        <v>0.20489289935229149</v>
      </c>
      <c r="AL27" s="113">
        <v>0.21057616868668899</v>
      </c>
      <c r="AM27" s="115"/>
    </row>
    <row r="28" spans="3:39" ht="14.25" x14ac:dyDescent="0.3">
      <c r="C28" s="116"/>
      <c r="D28" s="105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AB28" s="95"/>
    </row>
    <row r="29" spans="3:39" ht="13.5" customHeight="1" x14ac:dyDescent="0.3">
      <c r="C29" s="116"/>
      <c r="D29" s="117" t="s">
        <v>435</v>
      </c>
      <c r="E29" s="118"/>
      <c r="F29" s="118"/>
      <c r="G29" s="118"/>
      <c r="H29" s="118"/>
      <c r="I29" s="119">
        <v>2.0832275231792381</v>
      </c>
      <c r="J29" s="119">
        <v>1.9972293281479281</v>
      </c>
      <c r="K29" s="119">
        <v>1.831981886238762</v>
      </c>
      <c r="L29" s="118"/>
      <c r="M29" s="119">
        <v>12.443325886581144</v>
      </c>
      <c r="N29" s="119">
        <v>10.983474466753728</v>
      </c>
      <c r="O29" s="119">
        <v>9.9847605926951548</v>
      </c>
      <c r="P29" s="118"/>
      <c r="Q29" s="119">
        <v>20.628123619659263</v>
      </c>
      <c r="R29" s="119">
        <v>17.497986977944706</v>
      </c>
      <c r="S29" s="119">
        <v>15.701319362000307</v>
      </c>
      <c r="T29" s="103"/>
      <c r="U29" s="103"/>
      <c r="W29" s="117" t="s">
        <v>435</v>
      </c>
      <c r="X29" s="118"/>
      <c r="Y29" s="118"/>
      <c r="Z29" s="118"/>
      <c r="AA29" s="118"/>
      <c r="AB29" s="120">
        <v>3.7075325218870012E-2</v>
      </c>
      <c r="AC29" s="120">
        <v>6.9085748466445954E-2</v>
      </c>
      <c r="AD29" s="120">
        <v>5.2903583168388148E-2</v>
      </c>
      <c r="AE29" s="118"/>
      <c r="AF29" s="120">
        <v>0.1186190282503751</v>
      </c>
      <c r="AG29" s="120">
        <v>9.4245428164539055E-2</v>
      </c>
      <c r="AH29" s="120">
        <v>0.10535468378405326</v>
      </c>
      <c r="AI29" s="118"/>
      <c r="AJ29" s="120">
        <v>0.1630184204234614</v>
      </c>
      <c r="AK29" s="120">
        <v>0.17327830638441988</v>
      </c>
      <c r="AL29" s="120">
        <v>0.17705333270316595</v>
      </c>
    </row>
    <row r="30" spans="3:39" ht="13.5" customHeight="1" x14ac:dyDescent="0.3">
      <c r="C30" s="116"/>
      <c r="D30" s="117" t="s">
        <v>436</v>
      </c>
      <c r="E30" s="118"/>
      <c r="F30" s="118"/>
      <c r="G30" s="118"/>
      <c r="H30" s="118"/>
      <c r="I30" s="119">
        <v>1.9850345148249595</v>
      </c>
      <c r="J30" s="119">
        <v>1.9888218301210809</v>
      </c>
      <c r="K30" s="119">
        <v>1.9252868362816704</v>
      </c>
      <c r="L30" s="118"/>
      <c r="M30" s="119">
        <v>12.198152009785979</v>
      </c>
      <c r="N30" s="119">
        <v>10.963309603078656</v>
      </c>
      <c r="O30" s="119">
        <v>10.31432370199877</v>
      </c>
      <c r="P30" s="118"/>
      <c r="Q30" s="119">
        <v>20.95448763343208</v>
      </c>
      <c r="R30" s="119">
        <v>17.339917130128427</v>
      </c>
      <c r="S30" s="119">
        <v>15.679273475248868</v>
      </c>
      <c r="T30" s="103"/>
      <c r="U30" s="103"/>
      <c r="W30" s="117" t="s">
        <v>436</v>
      </c>
      <c r="X30" s="118"/>
      <c r="Y30" s="118"/>
      <c r="Z30" s="118"/>
      <c r="AA30" s="118"/>
      <c r="AB30" s="120">
        <v>2.303438119685107E-2</v>
      </c>
      <c r="AC30" s="120">
        <v>5.9716957206857602E-2</v>
      </c>
      <c r="AD30" s="120">
        <v>3.9586991185687426E-2</v>
      </c>
      <c r="AE30" s="118"/>
      <c r="AF30" s="120">
        <v>7.808181438564131E-2</v>
      </c>
      <c r="AG30" s="120">
        <v>8.2200285571740486E-2</v>
      </c>
      <c r="AH30" s="120">
        <v>7.9223433402249022E-2</v>
      </c>
      <c r="AI30" s="118"/>
      <c r="AJ30" s="120">
        <v>0.15875403972463703</v>
      </c>
      <c r="AK30" s="120">
        <v>0.17049359183133067</v>
      </c>
      <c r="AL30" s="120">
        <v>0.17221079130337424</v>
      </c>
    </row>
    <row r="31" spans="3:39" ht="13.5" customHeight="1" x14ac:dyDescent="0.25"/>
    <row r="32" spans="3:39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</sheetData>
  <dataConsolidate/>
  <mergeCells count="30">
    <mergeCell ref="AC7:AC8"/>
    <mergeCell ref="AD7:AD8"/>
    <mergeCell ref="AF7:AF8"/>
    <mergeCell ref="AG7:AG8"/>
    <mergeCell ref="D6:D8"/>
    <mergeCell ref="F6:F7"/>
    <mergeCell ref="G6:G7"/>
    <mergeCell ref="I6:K6"/>
    <mergeCell ref="M6:O6"/>
    <mergeCell ref="Q6:S6"/>
    <mergeCell ref="I7:I8"/>
    <mergeCell ref="J7:J8"/>
    <mergeCell ref="K7:K8"/>
    <mergeCell ref="M7:M8"/>
    <mergeCell ref="AH7:AH8"/>
    <mergeCell ref="AJ7:AJ8"/>
    <mergeCell ref="AK7:AK8"/>
    <mergeCell ref="AL7:AL8"/>
    <mergeCell ref="N7:N8"/>
    <mergeCell ref="O7:O8"/>
    <mergeCell ref="Q7:Q8"/>
    <mergeCell ref="R7:R8"/>
    <mergeCell ref="S7:S8"/>
    <mergeCell ref="AB7:AB8"/>
    <mergeCell ref="W6:W8"/>
    <mergeCell ref="Y6:Y7"/>
    <mergeCell ref="Z6:Z7"/>
    <mergeCell ref="AB6:AD6"/>
    <mergeCell ref="AF6:AH6"/>
    <mergeCell ref="AJ6:AL6"/>
  </mergeCells>
  <conditionalFormatting sqref="H12:H17 P12:P17 D11:G17">
    <cfRule type="expression" dxfId="252" priority="123">
      <formula>MOD(ROW(),2)=0</formula>
    </cfRule>
  </conditionalFormatting>
  <conditionalFormatting sqref="W12:W17 AA12:AL17">
    <cfRule type="expression" dxfId="251" priority="122">
      <formula>MOD(ROW(),2)=0</formula>
    </cfRule>
  </conditionalFormatting>
  <conditionalFormatting sqref="L11">
    <cfRule type="expression" dxfId="250" priority="120">
      <formula>MOD(ROW(),2)=0</formula>
    </cfRule>
  </conditionalFormatting>
  <conditionalFormatting sqref="I12:L12">
    <cfRule type="expression" dxfId="249" priority="119">
      <formula>MOD(ROW(),2)=0</formula>
    </cfRule>
  </conditionalFormatting>
  <conditionalFormatting sqref="N13">
    <cfRule type="expression" dxfId="248" priority="109">
      <formula>MOD(ROW(),2)=0</formula>
    </cfRule>
  </conditionalFormatting>
  <conditionalFormatting sqref="N11:N17">
    <cfRule type="expression" dxfId="247" priority="108">
      <formula>MOD(ROW(),2)=0</formula>
    </cfRule>
  </conditionalFormatting>
  <conditionalFormatting sqref="N11:N17">
    <cfRule type="expression" dxfId="246" priority="107">
      <formula>MOD(ROW(),2)=0</formula>
    </cfRule>
  </conditionalFormatting>
  <conditionalFormatting sqref="O12">
    <cfRule type="expression" dxfId="245" priority="106">
      <formula>MOD(ROW(),2)=0</formula>
    </cfRule>
  </conditionalFormatting>
  <conditionalFormatting sqref="H11 P11">
    <cfRule type="expression" dxfId="244" priority="121">
      <formula>MOD(ROW(),2)=0</formula>
    </cfRule>
  </conditionalFormatting>
  <conditionalFormatting sqref="Q11:Q17">
    <cfRule type="expression" dxfId="243" priority="100">
      <formula>MOD(ROW(),2)=0</formula>
    </cfRule>
  </conditionalFormatting>
  <conditionalFormatting sqref="I13:L13">
    <cfRule type="expression" dxfId="242" priority="118">
      <formula>MOD(ROW(),2)=0</formula>
    </cfRule>
  </conditionalFormatting>
  <conditionalFormatting sqref="I14:L17 I11:K13">
    <cfRule type="expression" dxfId="241" priority="117">
      <formula>MOD(ROW(),2)=0</formula>
    </cfRule>
  </conditionalFormatting>
  <conditionalFormatting sqref="I11:K17">
    <cfRule type="expression" dxfId="240" priority="116">
      <formula>MOD(ROW(),2)=0</formula>
    </cfRule>
  </conditionalFormatting>
  <conditionalFormatting sqref="W11:W17 AA11:AL17">
    <cfRule type="expression" dxfId="239" priority="115">
      <formula>MOD(ROW(),2)=0</formula>
    </cfRule>
  </conditionalFormatting>
  <conditionalFormatting sqref="M12">
    <cfRule type="expression" dxfId="238" priority="114">
      <formula>MOD(ROW(),2)=0</formula>
    </cfRule>
  </conditionalFormatting>
  <conditionalFormatting sqref="X11:Z17">
    <cfRule type="expression" dxfId="237" priority="90">
      <formula>MOD(ROW(),2)=0</formula>
    </cfRule>
  </conditionalFormatting>
  <conditionalFormatting sqref="Q11:Q17">
    <cfRule type="expression" dxfId="236" priority="99">
      <formula>MOD(ROW(),2)=0</formula>
    </cfRule>
  </conditionalFormatting>
  <conditionalFormatting sqref="R12">
    <cfRule type="expression" dxfId="235" priority="98">
      <formula>MOD(ROW(),2)=0</formula>
    </cfRule>
  </conditionalFormatting>
  <conditionalFormatting sqref="R13">
    <cfRule type="expression" dxfId="234" priority="97">
      <formula>MOD(ROW(),2)=0</formula>
    </cfRule>
  </conditionalFormatting>
  <conditionalFormatting sqref="R11:R17">
    <cfRule type="expression" dxfId="233" priority="96">
      <formula>MOD(ROW(),2)=0</formula>
    </cfRule>
  </conditionalFormatting>
  <conditionalFormatting sqref="R11:R17">
    <cfRule type="expression" dxfId="232" priority="95">
      <formula>MOD(ROW(),2)=0</formula>
    </cfRule>
  </conditionalFormatting>
  <conditionalFormatting sqref="S12">
    <cfRule type="expression" dxfId="231" priority="94">
      <formula>MOD(ROW(),2)=0</formula>
    </cfRule>
  </conditionalFormatting>
  <conditionalFormatting sqref="S13">
    <cfRule type="expression" dxfId="230" priority="93">
      <formula>MOD(ROW(),2)=0</formula>
    </cfRule>
  </conditionalFormatting>
  <conditionalFormatting sqref="S11:S17">
    <cfRule type="expression" dxfId="229" priority="92">
      <formula>MOD(ROW(),2)=0</formula>
    </cfRule>
  </conditionalFormatting>
  <conditionalFormatting sqref="S11:S17">
    <cfRule type="expression" dxfId="228" priority="91">
      <formula>MOD(ROW(),2)=0</formula>
    </cfRule>
  </conditionalFormatting>
  <conditionalFormatting sqref="M13">
    <cfRule type="expression" dxfId="227" priority="113">
      <formula>MOD(ROW(),2)=0</formula>
    </cfRule>
  </conditionalFormatting>
  <conditionalFormatting sqref="M11:M17">
    <cfRule type="expression" dxfId="226" priority="112">
      <formula>MOD(ROW(),2)=0</formula>
    </cfRule>
  </conditionalFormatting>
  <conditionalFormatting sqref="M11:M17">
    <cfRule type="expression" dxfId="225" priority="111">
      <formula>MOD(ROW(),2)=0</formula>
    </cfRule>
  </conditionalFormatting>
  <conditionalFormatting sqref="N12">
    <cfRule type="expression" dxfId="224" priority="110">
      <formula>MOD(ROW(),2)=0</formula>
    </cfRule>
  </conditionalFormatting>
  <conditionalFormatting sqref="O13">
    <cfRule type="expression" dxfId="223" priority="105">
      <formula>MOD(ROW(),2)=0</formula>
    </cfRule>
  </conditionalFormatting>
  <conditionalFormatting sqref="O11:O17">
    <cfRule type="expression" dxfId="222" priority="104">
      <formula>MOD(ROW(),2)=0</formula>
    </cfRule>
  </conditionalFormatting>
  <conditionalFormatting sqref="O11:O17">
    <cfRule type="expression" dxfId="221" priority="103">
      <formula>MOD(ROW(),2)=0</formula>
    </cfRule>
  </conditionalFormatting>
  <conditionalFormatting sqref="Q12">
    <cfRule type="expression" dxfId="220" priority="102">
      <formula>MOD(ROW(),2)=0</formula>
    </cfRule>
  </conditionalFormatting>
  <conditionalFormatting sqref="Q13">
    <cfRule type="expression" dxfId="219" priority="101">
      <formula>MOD(ROW(),2)=0</formula>
    </cfRule>
  </conditionalFormatting>
  <conditionalFormatting sqref="P18:P23 D18:H23">
    <cfRule type="expression" dxfId="218" priority="89">
      <formula>MOD(ROW(),2)=0</formula>
    </cfRule>
  </conditionalFormatting>
  <conditionalFormatting sqref="W18:W23 AA18:AL23">
    <cfRule type="expression" dxfId="217" priority="88">
      <formula>MOD(ROW(),2)=0</formula>
    </cfRule>
  </conditionalFormatting>
  <conditionalFormatting sqref="I18:L18">
    <cfRule type="expression" dxfId="216" priority="87">
      <formula>MOD(ROW(),2)=0</formula>
    </cfRule>
  </conditionalFormatting>
  <conditionalFormatting sqref="N19">
    <cfRule type="expression" dxfId="215" priority="77">
      <formula>MOD(ROW(),2)=0</formula>
    </cfRule>
  </conditionalFormatting>
  <conditionalFormatting sqref="N18:N23">
    <cfRule type="expression" dxfId="214" priority="76">
      <formula>MOD(ROW(),2)=0</formula>
    </cfRule>
  </conditionalFormatting>
  <conditionalFormatting sqref="N18:N23">
    <cfRule type="expression" dxfId="213" priority="75">
      <formula>MOD(ROW(),2)=0</formula>
    </cfRule>
  </conditionalFormatting>
  <conditionalFormatting sqref="O18">
    <cfRule type="expression" dxfId="212" priority="74">
      <formula>MOD(ROW(),2)=0</formula>
    </cfRule>
  </conditionalFormatting>
  <conditionalFormatting sqref="Q18:Q23">
    <cfRule type="expression" dxfId="211" priority="68">
      <formula>MOD(ROW(),2)=0</formula>
    </cfRule>
  </conditionalFormatting>
  <conditionalFormatting sqref="I19:L19">
    <cfRule type="expression" dxfId="210" priority="86">
      <formula>MOD(ROW(),2)=0</formula>
    </cfRule>
  </conditionalFormatting>
  <conditionalFormatting sqref="I20:L23 I18:K19">
    <cfRule type="expression" dxfId="209" priority="85">
      <formula>MOD(ROW(),2)=0</formula>
    </cfRule>
  </conditionalFormatting>
  <conditionalFormatting sqref="I18:K23">
    <cfRule type="expression" dxfId="208" priority="84">
      <formula>MOD(ROW(),2)=0</formula>
    </cfRule>
  </conditionalFormatting>
  <conditionalFormatting sqref="W18:W23 AA18:AL23">
    <cfRule type="expression" dxfId="207" priority="83">
      <formula>MOD(ROW(),2)=0</formula>
    </cfRule>
  </conditionalFormatting>
  <conditionalFormatting sqref="M18">
    <cfRule type="expression" dxfId="206" priority="82">
      <formula>MOD(ROW(),2)=0</formula>
    </cfRule>
  </conditionalFormatting>
  <conditionalFormatting sqref="X18:Z23">
    <cfRule type="expression" dxfId="205" priority="58">
      <formula>MOD(ROW(),2)=0</formula>
    </cfRule>
  </conditionalFormatting>
  <conditionalFormatting sqref="Q18:Q23">
    <cfRule type="expression" dxfId="204" priority="67">
      <formula>MOD(ROW(),2)=0</formula>
    </cfRule>
  </conditionalFormatting>
  <conditionalFormatting sqref="R18">
    <cfRule type="expression" dxfId="203" priority="66">
      <formula>MOD(ROW(),2)=0</formula>
    </cfRule>
  </conditionalFormatting>
  <conditionalFormatting sqref="R19">
    <cfRule type="expression" dxfId="202" priority="65">
      <formula>MOD(ROW(),2)=0</formula>
    </cfRule>
  </conditionalFormatting>
  <conditionalFormatting sqref="R18:R23">
    <cfRule type="expression" dxfId="201" priority="64">
      <formula>MOD(ROW(),2)=0</formula>
    </cfRule>
  </conditionalFormatting>
  <conditionalFormatting sqref="R18:R23">
    <cfRule type="expression" dxfId="200" priority="63">
      <formula>MOD(ROW(),2)=0</formula>
    </cfRule>
  </conditionalFormatting>
  <conditionalFormatting sqref="S18">
    <cfRule type="expression" dxfId="199" priority="62">
      <formula>MOD(ROW(),2)=0</formula>
    </cfRule>
  </conditionalFormatting>
  <conditionalFormatting sqref="S19">
    <cfRule type="expression" dxfId="198" priority="61">
      <formula>MOD(ROW(),2)=0</formula>
    </cfRule>
  </conditionalFormatting>
  <conditionalFormatting sqref="S18:S23">
    <cfRule type="expression" dxfId="197" priority="60">
      <formula>MOD(ROW(),2)=0</formula>
    </cfRule>
  </conditionalFormatting>
  <conditionalFormatting sqref="S18:S23">
    <cfRule type="expression" dxfId="196" priority="59">
      <formula>MOD(ROW(),2)=0</formula>
    </cfRule>
  </conditionalFormatting>
  <conditionalFormatting sqref="M19">
    <cfRule type="expression" dxfId="195" priority="81">
      <formula>MOD(ROW(),2)=0</formula>
    </cfRule>
  </conditionalFormatting>
  <conditionalFormatting sqref="M18:M23">
    <cfRule type="expression" dxfId="194" priority="80">
      <formula>MOD(ROW(),2)=0</formula>
    </cfRule>
  </conditionalFormatting>
  <conditionalFormatting sqref="M18:M23">
    <cfRule type="expression" dxfId="193" priority="79">
      <formula>MOD(ROW(),2)=0</formula>
    </cfRule>
  </conditionalFormatting>
  <conditionalFormatting sqref="N18">
    <cfRule type="expression" dxfId="192" priority="78">
      <formula>MOD(ROW(),2)=0</formula>
    </cfRule>
  </conditionalFormatting>
  <conditionalFormatting sqref="O19">
    <cfRule type="expression" dxfId="191" priority="73">
      <formula>MOD(ROW(),2)=0</formula>
    </cfRule>
  </conditionalFormatting>
  <conditionalFormatting sqref="O18:O23">
    <cfRule type="expression" dxfId="190" priority="72">
      <formula>MOD(ROW(),2)=0</formula>
    </cfRule>
  </conditionalFormatting>
  <conditionalFormatting sqref="O18:O23">
    <cfRule type="expression" dxfId="189" priority="71">
      <formula>MOD(ROW(),2)=0</formula>
    </cfRule>
  </conditionalFormatting>
  <conditionalFormatting sqref="Q18">
    <cfRule type="expression" dxfId="188" priority="70">
      <formula>MOD(ROW(),2)=0</formula>
    </cfRule>
  </conditionalFormatting>
  <conditionalFormatting sqref="Q19">
    <cfRule type="expression" dxfId="187" priority="69">
      <formula>MOD(ROW(),2)=0</formula>
    </cfRule>
  </conditionalFormatting>
  <conditionalFormatting sqref="P24:P26 D24:H26">
    <cfRule type="expression" dxfId="186" priority="57">
      <formula>MOD(ROW(),2)=0</formula>
    </cfRule>
  </conditionalFormatting>
  <conditionalFormatting sqref="W24:W26 AA24:AL26">
    <cfRule type="expression" dxfId="185" priority="56">
      <formula>MOD(ROW(),2)=0</formula>
    </cfRule>
  </conditionalFormatting>
  <conditionalFormatting sqref="I24:L24">
    <cfRule type="expression" dxfId="184" priority="55">
      <formula>MOD(ROW(),2)=0</formula>
    </cfRule>
  </conditionalFormatting>
  <conditionalFormatting sqref="N25">
    <cfRule type="expression" dxfId="183" priority="45">
      <formula>MOD(ROW(),2)=0</formula>
    </cfRule>
  </conditionalFormatting>
  <conditionalFormatting sqref="N24:N26">
    <cfRule type="expression" dxfId="182" priority="44">
      <formula>MOD(ROW(),2)=0</formula>
    </cfRule>
  </conditionalFormatting>
  <conditionalFormatting sqref="N24:N26">
    <cfRule type="expression" dxfId="181" priority="43">
      <formula>MOD(ROW(),2)=0</formula>
    </cfRule>
  </conditionalFormatting>
  <conditionalFormatting sqref="O24">
    <cfRule type="expression" dxfId="180" priority="42">
      <formula>MOD(ROW(),2)=0</formula>
    </cfRule>
  </conditionalFormatting>
  <conditionalFormatting sqref="Q24:Q26">
    <cfRule type="expression" dxfId="179" priority="36">
      <formula>MOD(ROW(),2)=0</formula>
    </cfRule>
  </conditionalFormatting>
  <conditionalFormatting sqref="I25:L25">
    <cfRule type="expression" dxfId="178" priority="54">
      <formula>MOD(ROW(),2)=0</formula>
    </cfRule>
  </conditionalFormatting>
  <conditionalFormatting sqref="I24:K25 I26:L26">
    <cfRule type="expression" dxfId="177" priority="53">
      <formula>MOD(ROW(),2)=0</formula>
    </cfRule>
  </conditionalFormatting>
  <conditionalFormatting sqref="I24:K26">
    <cfRule type="expression" dxfId="176" priority="52">
      <formula>MOD(ROW(),2)=0</formula>
    </cfRule>
  </conditionalFormatting>
  <conditionalFormatting sqref="W24:W26 AA24:AL26">
    <cfRule type="expression" dxfId="175" priority="51">
      <formula>MOD(ROW(),2)=0</formula>
    </cfRule>
  </conditionalFormatting>
  <conditionalFormatting sqref="M24">
    <cfRule type="expression" dxfId="174" priority="50">
      <formula>MOD(ROW(),2)=0</formula>
    </cfRule>
  </conditionalFormatting>
  <conditionalFormatting sqref="X24:Z26">
    <cfRule type="expression" dxfId="173" priority="26">
      <formula>MOD(ROW(),2)=0</formula>
    </cfRule>
  </conditionalFormatting>
  <conditionalFormatting sqref="Q24:Q26">
    <cfRule type="expression" dxfId="172" priority="35">
      <formula>MOD(ROW(),2)=0</formula>
    </cfRule>
  </conditionalFormatting>
  <conditionalFormatting sqref="R24">
    <cfRule type="expression" dxfId="171" priority="34">
      <formula>MOD(ROW(),2)=0</formula>
    </cfRule>
  </conditionalFormatting>
  <conditionalFormatting sqref="R25">
    <cfRule type="expression" dxfId="170" priority="33">
      <formula>MOD(ROW(),2)=0</formula>
    </cfRule>
  </conditionalFormatting>
  <conditionalFormatting sqref="R24:R26">
    <cfRule type="expression" dxfId="169" priority="32">
      <formula>MOD(ROW(),2)=0</formula>
    </cfRule>
  </conditionalFormatting>
  <conditionalFormatting sqref="R24:R26">
    <cfRule type="expression" dxfId="168" priority="31">
      <formula>MOD(ROW(),2)=0</formula>
    </cfRule>
  </conditionalFormatting>
  <conditionalFormatting sqref="S24">
    <cfRule type="expression" dxfId="167" priority="30">
      <formula>MOD(ROW(),2)=0</formula>
    </cfRule>
  </conditionalFormatting>
  <conditionalFormatting sqref="S25">
    <cfRule type="expression" dxfId="166" priority="29">
      <formula>MOD(ROW(),2)=0</formula>
    </cfRule>
  </conditionalFormatting>
  <conditionalFormatting sqref="S24:S26">
    <cfRule type="expression" dxfId="165" priority="28">
      <formula>MOD(ROW(),2)=0</formula>
    </cfRule>
  </conditionalFormatting>
  <conditionalFormatting sqref="S24:S26">
    <cfRule type="expression" dxfId="164" priority="27">
      <formula>MOD(ROW(),2)=0</formula>
    </cfRule>
  </conditionalFormatting>
  <conditionalFormatting sqref="M25">
    <cfRule type="expression" dxfId="163" priority="49">
      <formula>MOD(ROW(),2)=0</formula>
    </cfRule>
  </conditionalFormatting>
  <conditionalFormatting sqref="M24:M26">
    <cfRule type="expression" dxfId="162" priority="48">
      <formula>MOD(ROW(),2)=0</formula>
    </cfRule>
  </conditionalFormatting>
  <conditionalFormatting sqref="M24:M26">
    <cfRule type="expression" dxfId="161" priority="47">
      <formula>MOD(ROW(),2)=0</formula>
    </cfRule>
  </conditionalFormatting>
  <conditionalFormatting sqref="N24">
    <cfRule type="expression" dxfId="160" priority="46">
      <formula>MOD(ROW(),2)=0</formula>
    </cfRule>
  </conditionalFormatting>
  <conditionalFormatting sqref="O25">
    <cfRule type="expression" dxfId="159" priority="41">
      <formula>MOD(ROW(),2)=0</formula>
    </cfRule>
  </conditionalFormatting>
  <conditionalFormatting sqref="O24:O26">
    <cfRule type="expression" dxfId="158" priority="40">
      <formula>MOD(ROW(),2)=0</formula>
    </cfRule>
  </conditionalFormatting>
  <conditionalFormatting sqref="O24:O26">
    <cfRule type="expression" dxfId="157" priority="39">
      <formula>MOD(ROW(),2)=0</formula>
    </cfRule>
  </conditionalFormatting>
  <conditionalFormatting sqref="Q24">
    <cfRule type="expression" dxfId="156" priority="38">
      <formula>MOD(ROW(),2)=0</formula>
    </cfRule>
  </conditionalFormatting>
  <conditionalFormatting sqref="Q25">
    <cfRule type="expression" dxfId="155" priority="37">
      <formula>MOD(ROW(),2)=0</formula>
    </cfRule>
  </conditionalFormatting>
  <conditionalFormatting sqref="P27 D27:H27">
    <cfRule type="expression" dxfId="154" priority="25">
      <formula>MOD(ROW(),2)=0</formula>
    </cfRule>
  </conditionalFormatting>
  <conditionalFormatting sqref="W27 AA27:AL27">
    <cfRule type="expression" dxfId="153" priority="24">
      <formula>MOD(ROW(),2)=0</formula>
    </cfRule>
  </conditionalFormatting>
  <conditionalFormatting sqref="N27">
    <cfRule type="expression" dxfId="152" priority="16">
      <formula>MOD(ROW(),2)=0</formula>
    </cfRule>
  </conditionalFormatting>
  <conditionalFormatting sqref="N27">
    <cfRule type="expression" dxfId="151" priority="15">
      <formula>MOD(ROW(),2)=0</formula>
    </cfRule>
  </conditionalFormatting>
  <conditionalFormatting sqref="N27">
    <cfRule type="expression" dxfId="150" priority="14">
      <formula>MOD(ROW(),2)=0</formula>
    </cfRule>
  </conditionalFormatting>
  <conditionalFormatting sqref="Q27">
    <cfRule type="expression" dxfId="149" priority="9">
      <formula>MOD(ROW(),2)=0</formula>
    </cfRule>
  </conditionalFormatting>
  <conditionalFormatting sqref="I27:L27">
    <cfRule type="expression" dxfId="148" priority="23">
      <formula>MOD(ROW(),2)=0</formula>
    </cfRule>
  </conditionalFormatting>
  <conditionalFormatting sqref="I27:K27">
    <cfRule type="expression" dxfId="147" priority="22">
      <formula>MOD(ROW(),2)=0</formula>
    </cfRule>
  </conditionalFormatting>
  <conditionalFormatting sqref="I27:K27">
    <cfRule type="expression" dxfId="146" priority="21">
      <formula>MOD(ROW(),2)=0</formula>
    </cfRule>
  </conditionalFormatting>
  <conditionalFormatting sqref="W27 AA27:AL27">
    <cfRule type="expression" dxfId="145" priority="20">
      <formula>MOD(ROW(),2)=0</formula>
    </cfRule>
  </conditionalFormatting>
  <conditionalFormatting sqref="X27:Z27">
    <cfRule type="expression" dxfId="144" priority="1">
      <formula>MOD(ROW(),2)=0</formula>
    </cfRule>
  </conditionalFormatting>
  <conditionalFormatting sqref="Q27">
    <cfRule type="expression" dxfId="143" priority="8">
      <formula>MOD(ROW(),2)=0</formula>
    </cfRule>
  </conditionalFormatting>
  <conditionalFormatting sqref="R27">
    <cfRule type="expression" dxfId="142" priority="7">
      <formula>MOD(ROW(),2)=0</formula>
    </cfRule>
  </conditionalFormatting>
  <conditionalFormatting sqref="R27">
    <cfRule type="expression" dxfId="141" priority="6">
      <formula>MOD(ROW(),2)=0</formula>
    </cfRule>
  </conditionalFormatting>
  <conditionalFormatting sqref="R27">
    <cfRule type="expression" dxfId="140" priority="5">
      <formula>MOD(ROW(),2)=0</formula>
    </cfRule>
  </conditionalFormatting>
  <conditionalFormatting sqref="S27">
    <cfRule type="expression" dxfId="139" priority="4">
      <formula>MOD(ROW(),2)=0</formula>
    </cfRule>
  </conditionalFormatting>
  <conditionalFormatting sqref="S27">
    <cfRule type="expression" dxfId="138" priority="3">
      <formula>MOD(ROW(),2)=0</formula>
    </cfRule>
  </conditionalFormatting>
  <conditionalFormatting sqref="S27">
    <cfRule type="expression" dxfId="137" priority="2">
      <formula>MOD(ROW(),2)=0</formula>
    </cfRule>
  </conditionalFormatting>
  <conditionalFormatting sqref="M27">
    <cfRule type="expression" dxfId="136" priority="19">
      <formula>MOD(ROW(),2)=0</formula>
    </cfRule>
  </conditionalFormatting>
  <conditionalFormatting sqref="M27">
    <cfRule type="expression" dxfId="135" priority="18">
      <formula>MOD(ROW(),2)=0</formula>
    </cfRule>
  </conditionalFormatting>
  <conditionalFormatting sqref="M27">
    <cfRule type="expression" dxfId="134" priority="17">
      <formula>MOD(ROW(),2)=0</formula>
    </cfRule>
  </conditionalFormatting>
  <conditionalFormatting sqref="O27">
    <cfRule type="expression" dxfId="133" priority="13">
      <formula>MOD(ROW(),2)=0</formula>
    </cfRule>
  </conditionalFormatting>
  <conditionalFormatting sqref="O27">
    <cfRule type="expression" dxfId="132" priority="12">
      <formula>MOD(ROW(),2)=0</formula>
    </cfRule>
  </conditionalFormatting>
  <conditionalFormatting sqref="O27">
    <cfRule type="expression" dxfId="131" priority="11">
      <formula>MOD(ROW(),2)=0</formula>
    </cfRule>
  </conditionalFormatting>
  <conditionalFormatting sqref="Q27">
    <cfRule type="expression" dxfId="130" priority="10">
      <formula>MOD(ROW(),2)=0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33" id="{B45751B7-B620-48B8-A9E8-E4F7CAAD99D2}">
            <xm:f>IF('[Comp Model - Mobica Case Study.xlsx]Cover'!#REF!=0,1,0)</xm:f>
            <x14:dxf>
              <numFmt numFmtId="175" formatCode="[$-409]mmm\-yy;@"/>
            </x14:dxf>
          </x14:cfRule>
          <xm:sqref>I7:K8</xm:sqref>
        </x14:conditionalFormatting>
        <x14:conditionalFormatting xmlns:xm="http://schemas.microsoft.com/office/excel/2006/main">
          <x14:cfRule type="expression" priority="132" id="{A9D3458E-BFB5-49C0-BF99-D45391BECAA7}">
            <xm:f>IF('[Comp Model - Mobica Case Study.xlsx]Cover'!#REF!=0,1,0)</xm:f>
            <x14:dxf>
              <numFmt numFmtId="175" formatCode="[$-409]mmm\-yy;@"/>
            </x14:dxf>
          </x14:cfRule>
          <xm:sqref>M7:M8</xm:sqref>
        </x14:conditionalFormatting>
        <x14:conditionalFormatting xmlns:xm="http://schemas.microsoft.com/office/excel/2006/main">
          <x14:cfRule type="expression" priority="131" id="{4B2D9CCD-1455-442C-AC03-5DAAFD509FB8}">
            <xm:f>IF('[Comp Model - Mobica Case Study.xlsx]Cover'!#REF!=0,1,0)</xm:f>
            <x14:dxf>
              <numFmt numFmtId="175" formatCode="[$-409]mmm\-yy;@"/>
            </x14:dxf>
          </x14:cfRule>
          <xm:sqref>N7:N8</xm:sqref>
        </x14:conditionalFormatting>
        <x14:conditionalFormatting xmlns:xm="http://schemas.microsoft.com/office/excel/2006/main">
          <x14:cfRule type="expression" priority="130" id="{A318CD02-7E8F-4735-BB31-963EEB3034A1}">
            <xm:f>IF('[Comp Model - Mobica Case Study.xlsx]Cover'!#REF!=0,1,0)</xm:f>
            <x14:dxf>
              <numFmt numFmtId="175" formatCode="[$-409]mmm\-yy;@"/>
            </x14:dxf>
          </x14:cfRule>
          <xm:sqref>O7:O8</xm:sqref>
        </x14:conditionalFormatting>
        <x14:conditionalFormatting xmlns:xm="http://schemas.microsoft.com/office/excel/2006/main">
          <x14:cfRule type="expression" priority="129" id="{1139A4AA-A1EF-4BC3-9B4D-1E8974636961}">
            <xm:f>IF('[Comp Model - Mobica Case Study.xlsx]Cover'!#REF!=0,1,0)</xm:f>
            <x14:dxf>
              <numFmt numFmtId="175" formatCode="[$-409]mmm\-yy;@"/>
            </x14:dxf>
          </x14:cfRule>
          <xm:sqref>Q7:Q8</xm:sqref>
        </x14:conditionalFormatting>
        <x14:conditionalFormatting xmlns:xm="http://schemas.microsoft.com/office/excel/2006/main">
          <x14:cfRule type="expression" priority="128" id="{C7D8EC7A-FEEA-44AB-9102-210F392700F2}">
            <xm:f>IF('[Comp Model - Mobica Case Study.xlsx]Cover'!#REF!=0,1,0)</xm:f>
            <x14:dxf>
              <numFmt numFmtId="175" formatCode="[$-409]mmm\-yy;@"/>
            </x14:dxf>
          </x14:cfRule>
          <xm:sqref>R7:R8</xm:sqref>
        </x14:conditionalFormatting>
        <x14:conditionalFormatting xmlns:xm="http://schemas.microsoft.com/office/excel/2006/main">
          <x14:cfRule type="expression" priority="127" id="{73337B6E-8EEE-47FE-A73F-841FEA6BBA51}">
            <xm:f>IF('[Comp Model - Mobica Case Study.xlsx]Cover'!#REF!=0,1,0)</xm:f>
            <x14:dxf>
              <numFmt numFmtId="175" formatCode="[$-409]mmm\-yy;@"/>
            </x14:dxf>
          </x14:cfRule>
          <xm:sqref>S7:S8</xm:sqref>
        </x14:conditionalFormatting>
        <x14:conditionalFormatting xmlns:xm="http://schemas.microsoft.com/office/excel/2006/main">
          <x14:cfRule type="expression" priority="126" id="{C705D928-3DDC-42C8-8968-91A4259C5D54}">
            <xm:f>IF('[Comp Model - Mobica Case Study.xlsx]Cover'!#REF!=0,1,0)</xm:f>
            <x14:dxf>
              <numFmt numFmtId="175" formatCode="[$-409]mmm\-yy;@"/>
            </x14:dxf>
          </x14:cfRule>
          <xm:sqref>AB7:AB8</xm:sqref>
        </x14:conditionalFormatting>
        <x14:conditionalFormatting xmlns:xm="http://schemas.microsoft.com/office/excel/2006/main">
          <x14:cfRule type="expression" priority="125" id="{744CAB7A-9D26-44D0-9B8A-0456E9650A3C}">
            <xm:f>IF('[Comp Model - Mobica Case Study.xlsx]Cover'!#REF!=0,1,0)</xm:f>
            <x14:dxf>
              <numFmt numFmtId="175" formatCode="[$-409]mmm\-yy;@"/>
            </x14:dxf>
          </x14:cfRule>
          <xm:sqref>AC7:AC8</xm:sqref>
        </x14:conditionalFormatting>
        <x14:conditionalFormatting xmlns:xm="http://schemas.microsoft.com/office/excel/2006/main">
          <x14:cfRule type="expression" priority="124" id="{1F52F873-FCDB-47CF-9FF4-86A8B296FD92}">
            <xm:f>IF('[Comp Model - Mobica Case Study.xlsx]Cover'!#REF!=0,1,0)</xm:f>
            <x14:dxf>
              <numFmt numFmtId="175" formatCode="[$-409]mmm\-yy;@"/>
            </x14:dxf>
          </x14:cfRule>
          <xm:sqref>AD7:AD8</xm:sqref>
        </x14:conditionalFormatting>
        <x14:conditionalFormatting xmlns:xm="http://schemas.microsoft.com/office/excel/2006/main">
          <x14:cfRule type="expression" priority="134" id="{7DD0F9E2-62FF-4573-8734-9AC29667B4A0}">
            <xm:f>IF('[Comp Model - Mobica Case Study.xlsx]Cover'!#REF!=0,1,0)</xm:f>
            <x14:dxf>
              <numFmt numFmtId="175" formatCode="[$-409]mmm\-yy;@"/>
            </x14:dxf>
          </x14:cfRule>
          <xm:sqref>AF7:AF8</xm:sqref>
        </x14:conditionalFormatting>
        <x14:conditionalFormatting xmlns:xm="http://schemas.microsoft.com/office/excel/2006/main">
          <x14:cfRule type="expression" priority="135" id="{6478C536-6AC0-4DBF-A3E4-9963E98302E8}">
            <xm:f>IF('[Comp Model - Mobica Case Study.xlsx]Cover'!#REF!=0,1,0)</xm:f>
            <x14:dxf>
              <numFmt numFmtId="175" formatCode="[$-409]mmm\-yy;@"/>
            </x14:dxf>
          </x14:cfRule>
          <xm:sqref>AG7:AG8</xm:sqref>
        </x14:conditionalFormatting>
        <x14:conditionalFormatting xmlns:xm="http://schemas.microsoft.com/office/excel/2006/main">
          <x14:cfRule type="expression" priority="136" id="{8B828DEA-32E2-4A83-A445-DAB6157D3E3F}">
            <xm:f>IF('[Comp Model - Mobica Case Study.xlsx]Cover'!#REF!=0,1,0)</xm:f>
            <x14:dxf>
              <numFmt numFmtId="175" formatCode="[$-409]mmm\-yy;@"/>
            </x14:dxf>
          </x14:cfRule>
          <xm:sqref>AH7:AH8</xm:sqref>
        </x14:conditionalFormatting>
        <x14:conditionalFormatting xmlns:xm="http://schemas.microsoft.com/office/excel/2006/main">
          <x14:cfRule type="expression" priority="137" id="{C76158C4-15CF-457F-B1C2-489BBDFE15CF}">
            <xm:f>IF('[Comp Model - Mobica Case Study.xlsx]Cover'!#REF!=0,1,0)</xm:f>
            <x14:dxf>
              <numFmt numFmtId="175" formatCode="[$-409]mmm\-yy;@"/>
            </x14:dxf>
          </x14:cfRule>
          <xm:sqref>AJ7:AJ8</xm:sqref>
        </x14:conditionalFormatting>
        <x14:conditionalFormatting xmlns:xm="http://schemas.microsoft.com/office/excel/2006/main">
          <x14:cfRule type="expression" priority="138" id="{727790A7-E783-4500-A388-999151FF88F8}">
            <xm:f>IF('[Comp Model - Mobica Case Study.xlsx]Cover'!#REF!=0,1,0)</xm:f>
            <x14:dxf>
              <numFmt numFmtId="175" formatCode="[$-409]mmm\-yy;@"/>
            </x14:dxf>
          </x14:cfRule>
          <xm:sqref>AK7:AK8</xm:sqref>
        </x14:conditionalFormatting>
        <x14:conditionalFormatting xmlns:xm="http://schemas.microsoft.com/office/excel/2006/main">
          <x14:cfRule type="expression" priority="139" id="{624CC172-9083-4CFA-8EEB-A3ECAFE8D75D}">
            <xm:f>IF('[Comp Model - Mobica Case Study.xlsx]Cover'!#REF!=0,1,0)</xm:f>
            <x14:dxf>
              <numFmt numFmtId="175" formatCode="[$-409]mmm\-yy;@"/>
            </x14:dxf>
          </x14:cfRule>
          <xm:sqref>AL7:AL8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B263DFA-4BED-4148-8888-A3AC74C39D0C}">
          <x14:formula1>
            <xm:f>'X:\Shared\Countries\UK\Manchester\5. Non-Client Presentations\Manchester Business School\1. Valuation Workshop\[Comp Model - Mobica Case Study.xlsx]Peer Groups'!#REF!</xm:f>
          </x14:formula1>
          <xm:sqref>D11:D27</xm:sqref>
        </x14:dataValidation>
        <x14:dataValidation type="list" allowBlank="1" showInputMessage="1" showErrorMessage="1" xr:uid="{04FBFBA4-0F5F-4445-8B2A-B7F3C274D39A}">
          <x14:formula1>
            <xm:f>'X:\Shared\Countries\UK\Manchester\5. Non-Client Presentations\Manchester Business School\1. Valuation Workshop\[Comp Model - Mobica Case Study.xlsx]Peer Groups'!#REF!</xm:f>
          </x14:formula1>
          <xm:sqref>D28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64D41-E3F2-426E-9F65-DE2620DD035F}">
  <sheetPr>
    <tabColor theme="5" tint="0.79998168889431442"/>
  </sheetPr>
  <dimension ref="B2:L99"/>
  <sheetViews>
    <sheetView workbookViewId="0"/>
  </sheetViews>
  <sheetFormatPr defaultRowHeight="16.5" x14ac:dyDescent="0.3"/>
  <cols>
    <col min="1" max="3" width="1.625" customWidth="1"/>
    <col min="5" max="6" width="15.125" customWidth="1"/>
    <col min="7" max="7" width="12.5" customWidth="1"/>
    <col min="8" max="8" width="62.5" customWidth="1"/>
    <col min="12" max="12" width="1.625" customWidth="1"/>
  </cols>
  <sheetData>
    <row r="2" spans="2:12" x14ac:dyDescent="0.3">
      <c r="B2" s="1" t="s">
        <v>0</v>
      </c>
    </row>
    <row r="3" spans="2:12" x14ac:dyDescent="0.3">
      <c r="C3" t="s">
        <v>1</v>
      </c>
    </row>
    <row r="5" spans="2:12" x14ac:dyDescent="0.3">
      <c r="C5" s="1" t="s">
        <v>162</v>
      </c>
    </row>
    <row r="7" spans="2:12" ht="27" x14ac:dyDescent="0.3">
      <c r="C7" s="69"/>
      <c r="D7" s="70" t="s">
        <v>21</v>
      </c>
      <c r="E7" s="70" t="s">
        <v>22</v>
      </c>
      <c r="F7" s="70" t="s">
        <v>23</v>
      </c>
      <c r="G7" s="71" t="s">
        <v>24</v>
      </c>
      <c r="H7" s="70" t="s">
        <v>25</v>
      </c>
      <c r="I7" s="72" t="s">
        <v>26</v>
      </c>
      <c r="J7" s="72" t="s">
        <v>27</v>
      </c>
      <c r="K7" s="72" t="s">
        <v>28</v>
      </c>
      <c r="L7" s="69"/>
    </row>
    <row r="8" spans="2:12" x14ac:dyDescent="0.3">
      <c r="C8" s="30"/>
      <c r="D8" s="31"/>
      <c r="E8" s="32"/>
      <c r="F8" s="32"/>
      <c r="G8" s="33"/>
      <c r="H8" s="32"/>
      <c r="I8" s="34"/>
      <c r="J8" s="35"/>
      <c r="K8" s="35"/>
      <c r="L8" s="36"/>
    </row>
    <row r="9" spans="2:12" ht="28.5" customHeight="1" x14ac:dyDescent="0.3">
      <c r="C9" s="37"/>
      <c r="D9" s="42">
        <v>43084</v>
      </c>
      <c r="E9" s="43" t="s">
        <v>29</v>
      </c>
      <c r="F9" s="43" t="s">
        <v>30</v>
      </c>
      <c r="G9" s="44" t="s">
        <v>31</v>
      </c>
      <c r="H9" s="43" t="s">
        <v>32</v>
      </c>
      <c r="I9" s="67">
        <v>296.23</v>
      </c>
      <c r="J9" s="68">
        <v>1.057473315960447</v>
      </c>
      <c r="K9" s="68">
        <v>25.449312714776632</v>
      </c>
      <c r="L9" s="38"/>
    </row>
    <row r="10" spans="2:12" ht="28.5" customHeight="1" x14ac:dyDescent="0.3">
      <c r="C10" s="30"/>
      <c r="D10" s="45">
        <v>43062</v>
      </c>
      <c r="E10" s="46" t="s">
        <v>33</v>
      </c>
      <c r="F10" s="46" t="s">
        <v>34</v>
      </c>
      <c r="G10" s="47" t="s">
        <v>35</v>
      </c>
      <c r="H10" s="46" t="s">
        <v>36</v>
      </c>
      <c r="I10" s="48">
        <v>224.67</v>
      </c>
      <c r="J10" s="49">
        <v>3.6855314960629917</v>
      </c>
      <c r="K10" s="49">
        <v>11.893594494441503</v>
      </c>
      <c r="L10" s="36"/>
    </row>
    <row r="11" spans="2:12" ht="28.5" customHeight="1" x14ac:dyDescent="0.3">
      <c r="C11" s="37"/>
      <c r="D11" s="42">
        <v>43034</v>
      </c>
      <c r="E11" s="43" t="s">
        <v>37</v>
      </c>
      <c r="F11" s="43" t="s">
        <v>38</v>
      </c>
      <c r="G11" s="44" t="s">
        <v>39</v>
      </c>
      <c r="H11" s="43" t="s">
        <v>40</v>
      </c>
      <c r="I11" s="67">
        <v>84.83</v>
      </c>
      <c r="J11" s="68">
        <v>0.43513721467042832</v>
      </c>
      <c r="K11" s="68">
        <v>23.761904761904763</v>
      </c>
      <c r="L11" s="38"/>
    </row>
    <row r="12" spans="2:12" ht="28.5" customHeight="1" x14ac:dyDescent="0.3">
      <c r="C12" s="30"/>
      <c r="D12" s="45">
        <v>43031</v>
      </c>
      <c r="E12" s="46" t="s">
        <v>41</v>
      </c>
      <c r="F12" s="46" t="s">
        <v>42</v>
      </c>
      <c r="G12" s="47" t="s">
        <v>43</v>
      </c>
      <c r="H12" s="46" t="s">
        <v>44</v>
      </c>
      <c r="I12" s="48">
        <v>43.07</v>
      </c>
      <c r="J12" s="49">
        <v>1.1219067465485804</v>
      </c>
      <c r="K12" s="49">
        <v>12.630498533724341</v>
      </c>
      <c r="L12" s="36"/>
    </row>
    <row r="13" spans="2:12" ht="28.5" customHeight="1" x14ac:dyDescent="0.3">
      <c r="C13" s="37"/>
      <c r="D13" s="42">
        <v>43026</v>
      </c>
      <c r="E13" s="43" t="s">
        <v>45</v>
      </c>
      <c r="F13" s="43" t="s">
        <v>46</v>
      </c>
      <c r="G13" s="44" t="s">
        <v>47</v>
      </c>
      <c r="H13" s="43" t="s">
        <v>48</v>
      </c>
      <c r="I13" s="67">
        <v>1172.8699999999999</v>
      </c>
      <c r="J13" s="68">
        <v>1.3664080339251594</v>
      </c>
      <c r="K13" s="68">
        <v>7.799893595797033</v>
      </c>
      <c r="L13" s="38"/>
    </row>
    <row r="14" spans="2:12" ht="28.5" customHeight="1" x14ac:dyDescent="0.3">
      <c r="C14" s="30"/>
      <c r="D14" s="45">
        <v>43011</v>
      </c>
      <c r="E14" s="46" t="s">
        <v>49</v>
      </c>
      <c r="F14" s="46" t="s">
        <v>50</v>
      </c>
      <c r="G14" s="47" t="s">
        <v>51</v>
      </c>
      <c r="H14" s="46" t="s">
        <v>52</v>
      </c>
      <c r="I14" s="48">
        <v>757.68</v>
      </c>
      <c r="J14" s="49" t="s">
        <v>53</v>
      </c>
      <c r="K14" s="49">
        <v>14.276992651215375</v>
      </c>
      <c r="L14" s="36"/>
    </row>
    <row r="15" spans="2:12" ht="28.5" customHeight="1" x14ac:dyDescent="0.3">
      <c r="C15" s="37"/>
      <c r="D15" s="42">
        <v>42969</v>
      </c>
      <c r="E15" s="43" t="s">
        <v>54</v>
      </c>
      <c r="F15" s="43" t="s">
        <v>55</v>
      </c>
      <c r="G15" s="44" t="s">
        <v>56</v>
      </c>
      <c r="H15" s="43" t="s">
        <v>57</v>
      </c>
      <c r="I15" s="67">
        <v>95.75</v>
      </c>
      <c r="J15" s="68">
        <v>0.99377270368448367</v>
      </c>
      <c r="K15" s="68">
        <v>14.844961240310077</v>
      </c>
      <c r="L15" s="38"/>
    </row>
    <row r="16" spans="2:12" ht="28.5" customHeight="1" x14ac:dyDescent="0.3">
      <c r="C16" s="30"/>
      <c r="D16" s="45">
        <v>42949</v>
      </c>
      <c r="E16" s="46" t="s">
        <v>58</v>
      </c>
      <c r="F16" s="46" t="s">
        <v>59</v>
      </c>
      <c r="G16" s="47" t="s">
        <v>60</v>
      </c>
      <c r="H16" s="46" t="s">
        <v>61</v>
      </c>
      <c r="I16" s="48">
        <v>113.71</v>
      </c>
      <c r="J16" s="49">
        <v>4.4176379176379177</v>
      </c>
      <c r="K16" s="49">
        <v>18.640983606557377</v>
      </c>
      <c r="L16" s="36"/>
    </row>
    <row r="17" spans="3:12" ht="28.5" customHeight="1" x14ac:dyDescent="0.3">
      <c r="C17" s="37"/>
      <c r="D17" s="42">
        <v>42940</v>
      </c>
      <c r="E17" s="43" t="s">
        <v>62</v>
      </c>
      <c r="F17" s="43" t="s">
        <v>63</v>
      </c>
      <c r="G17" s="44" t="s">
        <v>35</v>
      </c>
      <c r="H17" s="43" t="s">
        <v>64</v>
      </c>
      <c r="I17" s="67">
        <v>1055.3</v>
      </c>
      <c r="J17" s="68">
        <v>3.9422466285628897</v>
      </c>
      <c r="K17" s="68">
        <v>19.1524500907441</v>
      </c>
      <c r="L17" s="38"/>
    </row>
    <row r="18" spans="3:12" ht="28.5" customHeight="1" x14ac:dyDescent="0.3">
      <c r="C18" s="30"/>
      <c r="D18" s="45">
        <v>42912</v>
      </c>
      <c r="E18" s="46" t="s">
        <v>65</v>
      </c>
      <c r="F18" s="46" t="s">
        <v>66</v>
      </c>
      <c r="G18" s="47" t="s">
        <v>43</v>
      </c>
      <c r="H18" s="46" t="s">
        <v>67</v>
      </c>
      <c r="I18" s="48">
        <v>35.15</v>
      </c>
      <c r="J18" s="49">
        <v>1.2070741758241756</v>
      </c>
      <c r="K18" s="49">
        <v>19.636871508379887</v>
      </c>
      <c r="L18" s="36"/>
    </row>
    <row r="19" spans="3:12" ht="28.5" customHeight="1" x14ac:dyDescent="0.3">
      <c r="C19" s="37"/>
      <c r="D19" s="42">
        <v>42915</v>
      </c>
      <c r="E19" s="43" t="s">
        <v>68</v>
      </c>
      <c r="F19" s="43" t="s">
        <v>69</v>
      </c>
      <c r="G19" s="44" t="s">
        <v>70</v>
      </c>
      <c r="H19" s="43" t="s">
        <v>71</v>
      </c>
      <c r="I19" s="67">
        <v>4134.59</v>
      </c>
      <c r="J19" s="68">
        <v>5.5753044134899339</v>
      </c>
      <c r="K19" s="68">
        <v>23.050621620114846</v>
      </c>
      <c r="L19" s="38"/>
    </row>
    <row r="20" spans="3:12" ht="28.5" customHeight="1" x14ac:dyDescent="0.3">
      <c r="C20" s="30"/>
      <c r="D20" s="45">
        <v>42906</v>
      </c>
      <c r="E20" s="46" t="s">
        <v>72</v>
      </c>
      <c r="F20" s="46" t="s">
        <v>73</v>
      </c>
      <c r="G20" s="47" t="s">
        <v>74</v>
      </c>
      <c r="H20" s="46" t="s">
        <v>75</v>
      </c>
      <c r="I20" s="48">
        <v>77.45</v>
      </c>
      <c r="J20" s="49">
        <v>0.4196467273515388</v>
      </c>
      <c r="K20" s="49">
        <v>8.8111490329920379</v>
      </c>
      <c r="L20" s="36"/>
    </row>
    <row r="21" spans="3:12" ht="28.5" customHeight="1" x14ac:dyDescent="0.3">
      <c r="C21" s="37"/>
      <c r="D21" s="42">
        <v>42786</v>
      </c>
      <c r="E21" s="43" t="s">
        <v>76</v>
      </c>
      <c r="F21" s="43" t="s">
        <v>77</v>
      </c>
      <c r="G21" s="44" t="s">
        <v>31</v>
      </c>
      <c r="H21" s="43" t="s">
        <v>78</v>
      </c>
      <c r="I21" s="67">
        <v>83.47</v>
      </c>
      <c r="J21" s="68">
        <v>1.9074497257769654</v>
      </c>
      <c r="K21" s="68">
        <v>18.385462555066081</v>
      </c>
      <c r="L21" s="38"/>
    </row>
    <row r="22" spans="3:12" ht="28.5" customHeight="1" x14ac:dyDescent="0.3">
      <c r="C22" s="30"/>
      <c r="D22" s="45">
        <v>42688</v>
      </c>
      <c r="E22" s="46" t="s">
        <v>79</v>
      </c>
      <c r="F22" s="46" t="s">
        <v>80</v>
      </c>
      <c r="G22" s="47" t="s">
        <v>51</v>
      </c>
      <c r="H22" s="46" t="s">
        <v>81</v>
      </c>
      <c r="I22" s="48">
        <v>3202.54</v>
      </c>
      <c r="J22" s="49">
        <v>3.8612266550921741</v>
      </c>
      <c r="K22" s="49">
        <v>23.410380116959061</v>
      </c>
      <c r="L22" s="36"/>
    </row>
    <row r="23" spans="3:12" ht="28.5" customHeight="1" x14ac:dyDescent="0.3">
      <c r="C23" s="37"/>
      <c r="D23" s="42">
        <v>42646</v>
      </c>
      <c r="E23" s="43" t="s">
        <v>82</v>
      </c>
      <c r="F23" s="43" t="s">
        <v>83</v>
      </c>
      <c r="G23" s="44" t="s">
        <v>70</v>
      </c>
      <c r="H23" s="43" t="s">
        <v>84</v>
      </c>
      <c r="I23" s="67">
        <v>99.67</v>
      </c>
      <c r="J23" s="68">
        <v>0.87391494958351601</v>
      </c>
      <c r="K23" s="68">
        <v>13.271637816245008</v>
      </c>
      <c r="L23" s="38"/>
    </row>
    <row r="24" spans="3:12" ht="28.5" customHeight="1" x14ac:dyDescent="0.3">
      <c r="C24" s="30"/>
      <c r="D24" s="45">
        <v>42628</v>
      </c>
      <c r="E24" s="46" t="s">
        <v>76</v>
      </c>
      <c r="F24" s="46" t="s">
        <v>85</v>
      </c>
      <c r="G24" s="47" t="s">
        <v>39</v>
      </c>
      <c r="H24" s="46" t="s">
        <v>86</v>
      </c>
      <c r="I24" s="48">
        <v>98.29</v>
      </c>
      <c r="J24" s="49">
        <v>3.4719180501589548</v>
      </c>
      <c r="K24" s="49">
        <v>29.784848484848489</v>
      </c>
      <c r="L24" s="36"/>
    </row>
    <row r="25" spans="3:12" ht="28.5" customHeight="1" x14ac:dyDescent="0.3">
      <c r="C25" s="37"/>
      <c r="D25" s="42">
        <v>42464</v>
      </c>
      <c r="E25" s="43" t="s">
        <v>87</v>
      </c>
      <c r="F25" s="43" t="s">
        <v>88</v>
      </c>
      <c r="G25" s="44" t="s">
        <v>89</v>
      </c>
      <c r="H25" s="43" t="s">
        <v>90</v>
      </c>
      <c r="I25" s="67">
        <v>954.95</v>
      </c>
      <c r="J25" s="68">
        <v>1.4846397811013339</v>
      </c>
      <c r="K25" s="68">
        <v>10.918705694031559</v>
      </c>
      <c r="L25" s="38"/>
    </row>
    <row r="26" spans="3:12" ht="28.5" customHeight="1" x14ac:dyDescent="0.3">
      <c r="C26" s="30"/>
      <c r="D26" s="45">
        <v>42446</v>
      </c>
      <c r="E26" s="46" t="s">
        <v>91</v>
      </c>
      <c r="F26" s="46" t="s">
        <v>92</v>
      </c>
      <c r="G26" s="47" t="s">
        <v>93</v>
      </c>
      <c r="H26" s="46" t="s">
        <v>94</v>
      </c>
      <c r="I26" s="48">
        <v>106.06</v>
      </c>
      <c r="J26" s="49">
        <v>0.72252878261461961</v>
      </c>
      <c r="K26" s="49">
        <v>7.0895721925133683</v>
      </c>
      <c r="L26" s="36"/>
    </row>
    <row r="27" spans="3:12" ht="28.5" customHeight="1" x14ac:dyDescent="0.3">
      <c r="C27" s="37"/>
      <c r="D27" s="42">
        <v>42373</v>
      </c>
      <c r="E27" s="43" t="s">
        <v>95</v>
      </c>
      <c r="F27" s="43" t="s">
        <v>96</v>
      </c>
      <c r="G27" s="44" t="s">
        <v>35</v>
      </c>
      <c r="H27" s="43" t="s">
        <v>97</v>
      </c>
      <c r="I27" s="67">
        <v>34.81</v>
      </c>
      <c r="J27" s="68">
        <v>1.1499834819953751</v>
      </c>
      <c r="K27" s="68">
        <v>14.687763713080169</v>
      </c>
      <c r="L27" s="38"/>
    </row>
    <row r="28" spans="3:12" ht="28.5" customHeight="1" x14ac:dyDescent="0.3">
      <c r="C28" s="30"/>
      <c r="D28" s="45">
        <v>42340</v>
      </c>
      <c r="E28" s="46" t="s">
        <v>98</v>
      </c>
      <c r="F28" s="46" t="s">
        <v>99</v>
      </c>
      <c r="G28" s="47" t="s">
        <v>31</v>
      </c>
      <c r="H28" s="46" t="s">
        <v>100</v>
      </c>
      <c r="I28" s="48">
        <v>53.82</v>
      </c>
      <c r="J28" s="49">
        <v>0.79627163781624499</v>
      </c>
      <c r="K28" s="49" t="s">
        <v>53</v>
      </c>
      <c r="L28" s="36"/>
    </row>
    <row r="29" spans="3:12" ht="28.5" customHeight="1" x14ac:dyDescent="0.3">
      <c r="C29" s="37"/>
      <c r="D29" s="42">
        <v>42333</v>
      </c>
      <c r="E29" s="43" t="s">
        <v>101</v>
      </c>
      <c r="F29" s="43" t="s">
        <v>102</v>
      </c>
      <c r="G29" s="44" t="s">
        <v>74</v>
      </c>
      <c r="H29" s="43" t="s">
        <v>103</v>
      </c>
      <c r="I29" s="67">
        <v>196.76</v>
      </c>
      <c r="J29" s="68">
        <v>0.58653788827281939</v>
      </c>
      <c r="K29" s="68">
        <v>9.5191098209966114</v>
      </c>
      <c r="L29" s="38"/>
    </row>
    <row r="30" spans="3:12" ht="28.5" customHeight="1" x14ac:dyDescent="0.3">
      <c r="C30" s="30"/>
      <c r="D30" s="45">
        <v>42276</v>
      </c>
      <c r="E30" s="46" t="s">
        <v>104</v>
      </c>
      <c r="F30" s="46" t="s">
        <v>105</v>
      </c>
      <c r="G30" s="47" t="s">
        <v>35</v>
      </c>
      <c r="H30" s="46" t="s">
        <v>106</v>
      </c>
      <c r="I30" s="48">
        <v>658.2</v>
      </c>
      <c r="J30" s="49">
        <v>1.555991584123307</v>
      </c>
      <c r="K30" s="49">
        <v>10.797244094488189</v>
      </c>
      <c r="L30" s="36"/>
    </row>
    <row r="31" spans="3:12" ht="28.5" customHeight="1" x14ac:dyDescent="0.3">
      <c r="C31" s="37"/>
      <c r="D31" s="42">
        <v>42276</v>
      </c>
      <c r="E31" s="43" t="s">
        <v>107</v>
      </c>
      <c r="F31" s="43" t="s">
        <v>20</v>
      </c>
      <c r="G31" s="44" t="s">
        <v>35</v>
      </c>
      <c r="H31" s="43" t="s">
        <v>108</v>
      </c>
      <c r="I31" s="67">
        <v>144.26666666666668</v>
      </c>
      <c r="J31" s="68">
        <v>3.6157059314954054</v>
      </c>
      <c r="K31" s="68">
        <v>14.283828382838285</v>
      </c>
      <c r="L31" s="38"/>
    </row>
    <row r="32" spans="3:12" ht="28.5" customHeight="1" x14ac:dyDescent="0.3">
      <c r="C32" s="30"/>
      <c r="D32" s="45">
        <v>42270</v>
      </c>
      <c r="E32" s="46" t="s">
        <v>109</v>
      </c>
      <c r="F32" s="46" t="s">
        <v>110</v>
      </c>
      <c r="G32" s="47" t="s">
        <v>60</v>
      </c>
      <c r="H32" s="46" t="s">
        <v>111</v>
      </c>
      <c r="I32" s="48">
        <v>23.31</v>
      </c>
      <c r="J32" s="49">
        <v>0.60310478654592492</v>
      </c>
      <c r="K32" s="49">
        <v>20.999999999999996</v>
      </c>
      <c r="L32" s="36"/>
    </row>
    <row r="33" spans="3:12" ht="28.5" customHeight="1" x14ac:dyDescent="0.3">
      <c r="C33" s="37"/>
      <c r="D33" s="42">
        <v>42190</v>
      </c>
      <c r="E33" s="43" t="s">
        <v>112</v>
      </c>
      <c r="F33" s="43" t="s">
        <v>113</v>
      </c>
      <c r="G33" s="44" t="s">
        <v>51</v>
      </c>
      <c r="H33" s="43" t="s">
        <v>114</v>
      </c>
      <c r="I33" s="67">
        <v>2995</v>
      </c>
      <c r="J33" s="68">
        <v>3.67841220323995</v>
      </c>
      <c r="K33" s="68">
        <v>18.034563738182694</v>
      </c>
      <c r="L33" s="38"/>
    </row>
    <row r="34" spans="3:12" ht="28.5" customHeight="1" x14ac:dyDescent="0.3">
      <c r="C34" s="30"/>
      <c r="D34" s="45">
        <v>42172</v>
      </c>
      <c r="E34" s="46" t="s">
        <v>115</v>
      </c>
      <c r="F34" s="46" t="s">
        <v>116</v>
      </c>
      <c r="G34" s="47" t="s">
        <v>56</v>
      </c>
      <c r="H34" s="46" t="s">
        <v>117</v>
      </c>
      <c r="I34" s="48">
        <v>18.75</v>
      </c>
      <c r="J34" s="49">
        <v>0.68480642804967129</v>
      </c>
      <c r="K34" s="49">
        <v>9.3283582089552244</v>
      </c>
      <c r="L34" s="36"/>
    </row>
    <row r="35" spans="3:12" ht="28.5" customHeight="1" x14ac:dyDescent="0.3">
      <c r="C35" s="37"/>
      <c r="D35" s="42">
        <v>42027</v>
      </c>
      <c r="E35" s="43" t="s">
        <v>118</v>
      </c>
      <c r="F35" s="43" t="s">
        <v>119</v>
      </c>
      <c r="G35" s="44" t="s">
        <v>51</v>
      </c>
      <c r="H35" s="43" t="s">
        <v>120</v>
      </c>
      <c r="I35" s="67">
        <v>515.77</v>
      </c>
      <c r="J35" s="68">
        <v>2.1712974656899893</v>
      </c>
      <c r="K35" s="68">
        <v>13.389667705088264</v>
      </c>
      <c r="L35" s="38"/>
    </row>
    <row r="36" spans="3:12" ht="28.5" customHeight="1" x14ac:dyDescent="0.3">
      <c r="C36" s="30"/>
      <c r="D36" s="45">
        <v>41865</v>
      </c>
      <c r="E36" s="46" t="s">
        <v>121</v>
      </c>
      <c r="F36" s="46" t="s">
        <v>122</v>
      </c>
      <c r="G36" s="47" t="s">
        <v>123</v>
      </c>
      <c r="H36" s="46" t="s">
        <v>124</v>
      </c>
      <c r="I36" s="48">
        <v>28.07</v>
      </c>
      <c r="J36" s="49">
        <v>1.3573500967117988</v>
      </c>
      <c r="K36" s="49">
        <v>10.060931899641577</v>
      </c>
      <c r="L36" s="36"/>
    </row>
    <row r="37" spans="3:12" ht="28.5" customHeight="1" x14ac:dyDescent="0.3">
      <c r="C37" s="37"/>
      <c r="D37" s="42">
        <v>41801</v>
      </c>
      <c r="E37" s="43" t="s">
        <v>125</v>
      </c>
      <c r="F37" s="43" t="s">
        <v>126</v>
      </c>
      <c r="G37" s="44" t="s">
        <v>127</v>
      </c>
      <c r="H37" s="43" t="s">
        <v>128</v>
      </c>
      <c r="I37" s="67" t="s">
        <v>53</v>
      </c>
      <c r="J37" s="68" t="s">
        <v>53</v>
      </c>
      <c r="K37" s="68" t="s">
        <v>53</v>
      </c>
      <c r="L37" s="38"/>
    </row>
    <row r="38" spans="3:12" ht="28.5" customHeight="1" x14ac:dyDescent="0.3">
      <c r="C38" s="30"/>
      <c r="D38" s="45">
        <v>41785</v>
      </c>
      <c r="E38" s="46" t="s">
        <v>125</v>
      </c>
      <c r="F38" s="46" t="s">
        <v>129</v>
      </c>
      <c r="G38" s="47" t="s">
        <v>39</v>
      </c>
      <c r="H38" s="46" t="s">
        <v>130</v>
      </c>
      <c r="I38" s="48">
        <v>310.07</v>
      </c>
      <c r="J38" s="49">
        <v>0.29533288884655678</v>
      </c>
      <c r="K38" s="49">
        <v>5.5697862403448894</v>
      </c>
      <c r="L38" s="36"/>
    </row>
    <row r="39" spans="3:12" ht="28.5" customHeight="1" x14ac:dyDescent="0.3">
      <c r="C39" s="37"/>
      <c r="D39" s="42">
        <v>41737</v>
      </c>
      <c r="E39" s="43" t="s">
        <v>65</v>
      </c>
      <c r="F39" s="43" t="s">
        <v>131</v>
      </c>
      <c r="G39" s="44" t="s">
        <v>39</v>
      </c>
      <c r="H39" s="43" t="s">
        <v>132</v>
      </c>
      <c r="I39" s="67">
        <v>785.77</v>
      </c>
      <c r="J39" s="68">
        <v>0.53804016625240503</v>
      </c>
      <c r="K39" s="68">
        <v>6.9169894366197182</v>
      </c>
      <c r="L39" s="38"/>
    </row>
    <row r="40" spans="3:12" ht="28.5" customHeight="1" x14ac:dyDescent="0.3">
      <c r="C40" s="30"/>
      <c r="D40" s="45">
        <v>41561</v>
      </c>
      <c r="E40" s="46" t="s">
        <v>133</v>
      </c>
      <c r="F40" s="46" t="s">
        <v>134</v>
      </c>
      <c r="G40" s="47" t="s">
        <v>51</v>
      </c>
      <c r="H40" s="46" t="s">
        <v>135</v>
      </c>
      <c r="I40" s="48">
        <v>13.47</v>
      </c>
      <c r="J40" s="49">
        <v>1.4593716143011917</v>
      </c>
      <c r="K40" s="49" t="s">
        <v>53</v>
      </c>
      <c r="L40" s="36"/>
    </row>
    <row r="41" spans="3:12" ht="28.5" customHeight="1" x14ac:dyDescent="0.3">
      <c r="C41" s="37"/>
      <c r="D41" s="42">
        <v>41540</v>
      </c>
      <c r="E41" s="43" t="s">
        <v>136</v>
      </c>
      <c r="F41" s="43" t="s">
        <v>137</v>
      </c>
      <c r="G41" s="44" t="s">
        <v>51</v>
      </c>
      <c r="H41" s="43" t="s">
        <v>138</v>
      </c>
      <c r="I41" s="67">
        <v>61.93</v>
      </c>
      <c r="J41" s="68">
        <v>0.73612266730060627</v>
      </c>
      <c r="K41" s="68" t="s">
        <v>53</v>
      </c>
      <c r="L41" s="38"/>
    </row>
    <row r="42" spans="3:12" ht="28.5" customHeight="1" x14ac:dyDescent="0.3">
      <c r="C42" s="30"/>
      <c r="D42" s="45">
        <v>41509</v>
      </c>
      <c r="E42" s="46" t="s">
        <v>139</v>
      </c>
      <c r="F42" s="46" t="s">
        <v>140</v>
      </c>
      <c r="G42" s="47" t="s">
        <v>89</v>
      </c>
      <c r="H42" s="46" t="s">
        <v>141</v>
      </c>
      <c r="I42" s="48">
        <v>380.06</v>
      </c>
      <c r="J42" s="49">
        <v>1.7264468065776326</v>
      </c>
      <c r="K42" s="49">
        <v>7.7106918238993716</v>
      </c>
      <c r="L42" s="36"/>
    </row>
    <row r="43" spans="3:12" ht="28.5" customHeight="1" x14ac:dyDescent="0.3">
      <c r="C43" s="37"/>
      <c r="D43" s="42">
        <v>41449</v>
      </c>
      <c r="E43" s="43" t="s">
        <v>142</v>
      </c>
      <c r="F43" s="43" t="s">
        <v>143</v>
      </c>
      <c r="G43" s="44" t="s">
        <v>51</v>
      </c>
      <c r="H43" s="43" t="s">
        <v>144</v>
      </c>
      <c r="I43" s="67">
        <v>219.18</v>
      </c>
      <c r="J43" s="68">
        <v>2.8439081354612692</v>
      </c>
      <c r="K43" s="68">
        <v>19.46536412078153</v>
      </c>
      <c r="L43" s="38"/>
    </row>
    <row r="44" spans="3:12" ht="28.5" customHeight="1" x14ac:dyDescent="0.3">
      <c r="C44" s="30"/>
      <c r="D44" s="45">
        <v>41401</v>
      </c>
      <c r="E44" s="46" t="s">
        <v>76</v>
      </c>
      <c r="F44" s="46" t="s">
        <v>145</v>
      </c>
      <c r="G44" s="47" t="s">
        <v>35</v>
      </c>
      <c r="H44" s="46" t="s">
        <v>146</v>
      </c>
      <c r="I44" s="48">
        <v>53</v>
      </c>
      <c r="J44" s="49">
        <v>2.4090909090909092</v>
      </c>
      <c r="K44" s="49" t="s">
        <v>53</v>
      </c>
      <c r="L44" s="36"/>
    </row>
    <row r="45" spans="3:12" ht="28.5" customHeight="1" x14ac:dyDescent="0.3">
      <c r="C45" s="37"/>
      <c r="D45" s="42">
        <v>41309</v>
      </c>
      <c r="E45" s="43" t="s">
        <v>147</v>
      </c>
      <c r="F45" s="43" t="s">
        <v>148</v>
      </c>
      <c r="G45" s="44" t="s">
        <v>51</v>
      </c>
      <c r="H45" s="43" t="s">
        <v>149</v>
      </c>
      <c r="I45" s="67">
        <v>1246.67</v>
      </c>
      <c r="J45" s="68">
        <v>7.3854857819905213</v>
      </c>
      <c r="K45" s="68" t="s">
        <v>150</v>
      </c>
      <c r="L45" s="38"/>
    </row>
    <row r="46" spans="3:12" ht="28.5" customHeight="1" x14ac:dyDescent="0.3">
      <c r="C46" s="30"/>
      <c r="D46" s="45">
        <v>41305</v>
      </c>
      <c r="E46" s="46" t="s">
        <v>136</v>
      </c>
      <c r="F46" s="46" t="s">
        <v>151</v>
      </c>
      <c r="G46" s="47" t="s">
        <v>51</v>
      </c>
      <c r="H46" s="46" t="s">
        <v>152</v>
      </c>
      <c r="I46" s="48">
        <v>145.6</v>
      </c>
      <c r="J46" s="49">
        <v>1.4516450648055832</v>
      </c>
      <c r="K46" s="49">
        <v>10.253521126760564</v>
      </c>
      <c r="L46" s="36"/>
    </row>
    <row r="47" spans="3:12" ht="28.5" customHeight="1" x14ac:dyDescent="0.3">
      <c r="C47" s="37"/>
      <c r="D47" s="42">
        <v>41254</v>
      </c>
      <c r="E47" s="43" t="s">
        <v>153</v>
      </c>
      <c r="F47" s="43" t="s">
        <v>154</v>
      </c>
      <c r="G47" s="44" t="s">
        <v>51</v>
      </c>
      <c r="H47" s="43" t="s">
        <v>155</v>
      </c>
      <c r="I47" s="67">
        <v>527.91999999999996</v>
      </c>
      <c r="J47" s="68">
        <v>1.471307934561467</v>
      </c>
      <c r="K47" s="68">
        <v>9.0598935987643721</v>
      </c>
      <c r="L47" s="38"/>
    </row>
    <row r="48" spans="3:12" ht="28.5" customHeight="1" x14ac:dyDescent="0.3">
      <c r="C48" s="30"/>
      <c r="D48" s="45">
        <v>41075</v>
      </c>
      <c r="E48" s="46" t="s">
        <v>156</v>
      </c>
      <c r="F48" s="46" t="s">
        <v>157</v>
      </c>
      <c r="G48" s="47" t="s">
        <v>35</v>
      </c>
      <c r="H48" s="46" t="s">
        <v>158</v>
      </c>
      <c r="I48" s="48">
        <v>100.68</v>
      </c>
      <c r="J48" s="49">
        <v>0.57204545454545463</v>
      </c>
      <c r="K48" s="49">
        <v>13.605405405405406</v>
      </c>
      <c r="L48" s="36"/>
    </row>
    <row r="49" spans="3:12" ht="28.5" customHeight="1" x14ac:dyDescent="0.3">
      <c r="C49" s="37"/>
      <c r="D49" s="42">
        <v>41060</v>
      </c>
      <c r="E49" s="43" t="s">
        <v>54</v>
      </c>
      <c r="F49" s="43" t="s">
        <v>159</v>
      </c>
      <c r="G49" s="44" t="s">
        <v>35</v>
      </c>
      <c r="H49" s="43" t="s">
        <v>160</v>
      </c>
      <c r="I49" s="67">
        <v>2050.41</v>
      </c>
      <c r="J49" s="68">
        <v>0.52289036799020727</v>
      </c>
      <c r="K49" s="68">
        <v>11.790741805635422</v>
      </c>
      <c r="L49" s="38"/>
    </row>
    <row r="50" spans="3:12" x14ac:dyDescent="0.3">
      <c r="C50" s="30"/>
      <c r="D50" s="45"/>
      <c r="E50" s="50"/>
      <c r="F50" s="50"/>
      <c r="G50" s="50"/>
      <c r="H50" s="50"/>
      <c r="I50" s="48"/>
      <c r="J50" s="49"/>
      <c r="K50" s="49"/>
      <c r="L50" s="36"/>
    </row>
    <row r="51" spans="3:12" x14ac:dyDescent="0.3">
      <c r="C51" s="30"/>
      <c r="D51" s="51"/>
      <c r="E51" s="52"/>
      <c r="F51" s="52"/>
      <c r="G51" s="52"/>
      <c r="H51" s="52"/>
      <c r="I51" s="53" t="s">
        <v>161</v>
      </c>
      <c r="J51" s="54">
        <f>IFERROR(AVERAGE(J9:J50),"n/a")</f>
        <v>1.9014094003515492</v>
      </c>
      <c r="K51" s="54">
        <f>IFERROR(AVERAGE(K9:K50),"n/a")</f>
        <v>14.52239148091725</v>
      </c>
      <c r="L51" s="36"/>
    </row>
    <row r="52" spans="3:12" x14ac:dyDescent="0.3">
      <c r="C52" s="39"/>
      <c r="D52" s="40"/>
      <c r="E52" s="40"/>
      <c r="F52" s="40"/>
      <c r="G52" s="40"/>
      <c r="H52" s="40"/>
      <c r="I52" s="40"/>
      <c r="J52" s="40"/>
      <c r="K52" s="41"/>
      <c r="L52" s="40"/>
    </row>
    <row r="55" spans="3:12" x14ac:dyDescent="0.3">
      <c r="C55" s="1" t="s">
        <v>163</v>
      </c>
    </row>
    <row r="57" spans="3:12" x14ac:dyDescent="0.3">
      <c r="D57" s="57">
        <f>D9</f>
        <v>43084</v>
      </c>
      <c r="E57" s="58" t="str">
        <f>E9</f>
        <v>Assystem Technologies</v>
      </c>
      <c r="F57" s="58" t="str">
        <f>F9</f>
        <v>SQS Software</v>
      </c>
      <c r="G57" s="56">
        <f>J9</f>
        <v>1.057473315960447</v>
      </c>
      <c r="H57" s="58" t="s">
        <v>164</v>
      </c>
    </row>
    <row r="58" spans="3:12" x14ac:dyDescent="0.3">
      <c r="D58" s="57">
        <f t="shared" ref="D58:F61" si="0">D10</f>
        <v>43062</v>
      </c>
      <c r="E58" s="58" t="str">
        <f t="shared" si="0"/>
        <v>Montagu Private Equity</v>
      </c>
      <c r="F58" s="58" t="str">
        <f t="shared" si="0"/>
        <v>Servelec Group</v>
      </c>
      <c r="G58" s="56">
        <f>J10</f>
        <v>3.6855314960629917</v>
      </c>
      <c r="H58" s="58" t="s">
        <v>165</v>
      </c>
    </row>
    <row r="59" spans="3:12" x14ac:dyDescent="0.3">
      <c r="D59" s="57">
        <f t="shared" si="0"/>
        <v>43034</v>
      </c>
      <c r="E59" s="58" t="str">
        <f t="shared" si="0"/>
        <v>Orange</v>
      </c>
      <c r="F59" s="58" t="str">
        <f t="shared" si="0"/>
        <v>Business &amp; Decisions</v>
      </c>
      <c r="G59" s="56">
        <f>J11</f>
        <v>0.43513721467042832</v>
      </c>
      <c r="H59" s="58" t="s">
        <v>172</v>
      </c>
    </row>
    <row r="60" spans="3:12" x14ac:dyDescent="0.3">
      <c r="D60" s="57">
        <f t="shared" si="0"/>
        <v>43031</v>
      </c>
      <c r="E60" s="58" t="str">
        <f t="shared" si="0"/>
        <v>Tieto</v>
      </c>
      <c r="F60" s="58" t="str">
        <f t="shared" si="0"/>
        <v>Avega Group</v>
      </c>
      <c r="G60" s="56">
        <f>J12</f>
        <v>1.1219067465485804</v>
      </c>
      <c r="H60" s="58" t="s">
        <v>173</v>
      </c>
    </row>
    <row r="61" spans="3:12" x14ac:dyDescent="0.3">
      <c r="D61" s="57">
        <f t="shared" si="0"/>
        <v>43026</v>
      </c>
      <c r="E61" s="58" t="str">
        <f t="shared" si="0"/>
        <v>CyrusOne</v>
      </c>
      <c r="F61" s="58" t="str">
        <f t="shared" si="0"/>
        <v>GDS Holdings</v>
      </c>
      <c r="G61" s="56">
        <f>J13</f>
        <v>1.3664080339251594</v>
      </c>
      <c r="H61" s="58" t="s">
        <v>174</v>
      </c>
    </row>
    <row r="62" spans="3:12" x14ac:dyDescent="0.3">
      <c r="D62" s="57">
        <f t="shared" ref="D62:D83" si="1">D15</f>
        <v>42969</v>
      </c>
      <c r="E62" s="58" t="str">
        <f t="shared" ref="E62:F81" si="2">E14</f>
        <v>Office Depot</v>
      </c>
      <c r="F62" s="58" t="str">
        <f t="shared" si="2"/>
        <v>CompuCom Systems</v>
      </c>
      <c r="G62" s="56">
        <f t="shared" ref="G62:G83" si="3">J15</f>
        <v>0.99377270368448367</v>
      </c>
      <c r="H62" s="58" t="s">
        <v>175</v>
      </c>
    </row>
    <row r="63" spans="3:12" x14ac:dyDescent="0.3">
      <c r="D63" s="57">
        <f t="shared" si="1"/>
        <v>42949</v>
      </c>
      <c r="E63" s="58" t="str">
        <f t="shared" si="2"/>
        <v>CGI Group</v>
      </c>
      <c r="F63" s="58" t="str">
        <f t="shared" si="2"/>
        <v>Affecto</v>
      </c>
      <c r="G63" s="56">
        <f t="shared" si="3"/>
        <v>4.4176379176379177</v>
      </c>
      <c r="H63" s="58" t="s">
        <v>166</v>
      </c>
    </row>
    <row r="64" spans="3:12" x14ac:dyDescent="0.3">
      <c r="D64" s="57">
        <f t="shared" si="1"/>
        <v>42940</v>
      </c>
      <c r="E64" s="58" t="str">
        <f t="shared" si="2"/>
        <v>MCI Capital</v>
      </c>
      <c r="F64" s="58" t="str">
        <f t="shared" si="2"/>
        <v>ATM SA</v>
      </c>
      <c r="G64" s="56">
        <f t="shared" si="3"/>
        <v>3.9422466285628897</v>
      </c>
      <c r="H64" s="58" t="s">
        <v>167</v>
      </c>
    </row>
    <row r="65" spans="4:8" x14ac:dyDescent="0.3">
      <c r="D65" s="57">
        <f t="shared" si="1"/>
        <v>42912</v>
      </c>
      <c r="E65" s="58" t="str">
        <f t="shared" si="2"/>
        <v>Partners Group</v>
      </c>
      <c r="F65" s="58" t="str">
        <f t="shared" si="2"/>
        <v>Civica Group</v>
      </c>
      <c r="G65" s="56">
        <f t="shared" si="3"/>
        <v>1.2070741758241756</v>
      </c>
      <c r="H65" s="58" t="s">
        <v>168</v>
      </c>
    </row>
    <row r="66" spans="4:8" x14ac:dyDescent="0.3">
      <c r="D66" s="57">
        <f t="shared" si="1"/>
        <v>42915</v>
      </c>
      <c r="E66" s="58" t="str">
        <f t="shared" si="2"/>
        <v>Sopra Steria</v>
      </c>
      <c r="F66" s="58" t="str">
        <f t="shared" si="2"/>
        <v>Kentor IT</v>
      </c>
      <c r="G66" s="56">
        <f t="shared" si="3"/>
        <v>5.5753044134899339</v>
      </c>
      <c r="H66" s="58" t="s">
        <v>169</v>
      </c>
    </row>
    <row r="67" spans="4:8" x14ac:dyDescent="0.3">
      <c r="D67" s="57">
        <f t="shared" si="1"/>
        <v>42906</v>
      </c>
      <c r="E67" s="58" t="str">
        <f t="shared" si="2"/>
        <v>HgCapital</v>
      </c>
      <c r="F67" s="58" t="str">
        <f t="shared" si="2"/>
        <v>Visma</v>
      </c>
      <c r="G67" s="56">
        <f t="shared" si="3"/>
        <v>0.4196467273515388</v>
      </c>
      <c r="H67" s="58" t="s">
        <v>176</v>
      </c>
    </row>
    <row r="68" spans="4:8" x14ac:dyDescent="0.3">
      <c r="D68" s="57">
        <f t="shared" si="1"/>
        <v>42786</v>
      </c>
      <c r="E68" s="58" t="str">
        <f t="shared" si="2"/>
        <v>ASG Group</v>
      </c>
      <c r="F68" s="58" t="str">
        <f t="shared" si="2"/>
        <v>SMS Management &amp; Technology</v>
      </c>
      <c r="G68" s="56">
        <f t="shared" si="3"/>
        <v>1.9074497257769654</v>
      </c>
      <c r="H68" s="58" t="s">
        <v>170</v>
      </c>
    </row>
    <row r="69" spans="4:8" x14ac:dyDescent="0.3">
      <c r="D69" s="57">
        <f t="shared" si="1"/>
        <v>42688</v>
      </c>
      <c r="E69" s="58" t="str">
        <f t="shared" si="2"/>
        <v>Accenture</v>
      </c>
      <c r="F69" s="58" t="str">
        <f t="shared" si="2"/>
        <v>SinnerSchrader</v>
      </c>
      <c r="G69" s="56">
        <f t="shared" si="3"/>
        <v>3.8612266550921741</v>
      </c>
      <c r="H69" s="58" t="s">
        <v>177</v>
      </c>
    </row>
    <row r="70" spans="4:8" x14ac:dyDescent="0.3">
      <c r="D70" s="57">
        <f t="shared" si="1"/>
        <v>42646</v>
      </c>
      <c r="E70" s="58" t="str">
        <f t="shared" si="2"/>
        <v>Siemens</v>
      </c>
      <c r="F70" s="58" t="str">
        <f t="shared" si="2"/>
        <v>Mentor Graphics</v>
      </c>
      <c r="G70" s="56">
        <f t="shared" si="3"/>
        <v>0.87391494958351601</v>
      </c>
      <c r="H70" s="58" t="s">
        <v>178</v>
      </c>
    </row>
    <row r="71" spans="4:8" x14ac:dyDescent="0.3">
      <c r="D71" s="57">
        <f t="shared" si="1"/>
        <v>42628</v>
      </c>
      <c r="E71" s="58" t="str">
        <f t="shared" si="2"/>
        <v>Cognizant</v>
      </c>
      <c r="F71" s="58" t="str">
        <f t="shared" si="2"/>
        <v>Frontica Business Solutions</v>
      </c>
      <c r="G71" s="56">
        <f t="shared" si="3"/>
        <v>3.4719180501589548</v>
      </c>
      <c r="H71" s="58" t="s">
        <v>179</v>
      </c>
    </row>
    <row r="72" spans="4:8" x14ac:dyDescent="0.3">
      <c r="D72" s="57">
        <f t="shared" si="1"/>
        <v>42464</v>
      </c>
      <c r="E72" s="58" t="str">
        <f t="shared" si="2"/>
        <v>Accenture</v>
      </c>
      <c r="F72" s="58" t="str">
        <f t="shared" si="2"/>
        <v>OCTO Technology</v>
      </c>
      <c r="G72" s="56">
        <f t="shared" si="3"/>
        <v>1.4846397811013339</v>
      </c>
      <c r="H72" s="58" t="s">
        <v>180</v>
      </c>
    </row>
    <row r="73" spans="4:8" x14ac:dyDescent="0.3">
      <c r="D73" s="57">
        <f t="shared" si="1"/>
        <v>42446</v>
      </c>
      <c r="E73" s="58" t="str">
        <f t="shared" si="2"/>
        <v>Blackstone</v>
      </c>
      <c r="F73" s="58" t="str">
        <f t="shared" si="2"/>
        <v>Mphasis</v>
      </c>
      <c r="G73" s="56">
        <f t="shared" si="3"/>
        <v>0.72252878261461961</v>
      </c>
      <c r="H73" s="58" t="s">
        <v>181</v>
      </c>
    </row>
    <row r="74" spans="4:8" x14ac:dyDescent="0.3">
      <c r="D74" s="57">
        <f t="shared" si="1"/>
        <v>42373</v>
      </c>
      <c r="E74" s="58" t="str">
        <f t="shared" si="2"/>
        <v>NPM Capital</v>
      </c>
      <c r="F74" s="58" t="str">
        <f t="shared" si="2"/>
        <v>Conclusion</v>
      </c>
      <c r="G74" s="56">
        <f t="shared" si="3"/>
        <v>1.1499834819953751</v>
      </c>
      <c r="H74" s="58" t="s">
        <v>171</v>
      </c>
    </row>
    <row r="75" spans="4:8" x14ac:dyDescent="0.3">
      <c r="D75" s="57">
        <f t="shared" si="1"/>
        <v>42340</v>
      </c>
      <c r="E75" s="58" t="str">
        <f t="shared" si="2"/>
        <v>Castle Street</v>
      </c>
      <c r="F75" s="58" t="str">
        <f t="shared" si="2"/>
        <v>Selection Services</v>
      </c>
      <c r="G75" s="56">
        <f t="shared" si="3"/>
        <v>0.79627163781624499</v>
      </c>
      <c r="H75" s="58" t="s">
        <v>182</v>
      </c>
    </row>
    <row r="76" spans="4:8" x14ac:dyDescent="0.3">
      <c r="D76" s="57">
        <f t="shared" si="1"/>
        <v>42333</v>
      </c>
      <c r="E76" s="58" t="str">
        <f t="shared" si="2"/>
        <v>Wipro</v>
      </c>
      <c r="F76" s="58" t="str">
        <f t="shared" si="2"/>
        <v>Cellent</v>
      </c>
      <c r="G76" s="56">
        <f t="shared" si="3"/>
        <v>0.58653788827281939</v>
      </c>
      <c r="H76" s="58" t="s">
        <v>183</v>
      </c>
    </row>
    <row r="77" spans="4:8" x14ac:dyDescent="0.3">
      <c r="D77" s="57">
        <f t="shared" si="1"/>
        <v>42276</v>
      </c>
      <c r="E77" s="58" t="str">
        <f t="shared" si="2"/>
        <v>DXC Technology</v>
      </c>
      <c r="F77" s="58" t="str">
        <f t="shared" si="2"/>
        <v>UXC</v>
      </c>
      <c r="G77" s="56">
        <f t="shared" si="3"/>
        <v>1.555991584123307</v>
      </c>
      <c r="H77" s="58" t="s">
        <v>184</v>
      </c>
    </row>
    <row r="78" spans="4:8" x14ac:dyDescent="0.3">
      <c r="D78" s="57">
        <f t="shared" si="1"/>
        <v>42276</v>
      </c>
      <c r="E78" s="58" t="str">
        <f t="shared" si="2"/>
        <v>Carlyle</v>
      </c>
      <c r="F78" s="58" t="str">
        <f t="shared" si="2"/>
        <v>PA Consulting</v>
      </c>
      <c r="G78" s="56">
        <f t="shared" si="3"/>
        <v>3.6157059314954054</v>
      </c>
      <c r="H78" s="58" t="s">
        <v>185</v>
      </c>
    </row>
    <row r="79" spans="4:8" x14ac:dyDescent="0.3">
      <c r="D79" s="57">
        <f t="shared" si="1"/>
        <v>42270</v>
      </c>
      <c r="E79" s="58" t="str">
        <f t="shared" si="2"/>
        <v>Inflexion</v>
      </c>
      <c r="F79" s="58" t="str">
        <f t="shared" si="2"/>
        <v>Mobica</v>
      </c>
      <c r="G79" s="56">
        <f t="shared" si="3"/>
        <v>0.60310478654592492</v>
      </c>
      <c r="H79" s="58" t="s">
        <v>186</v>
      </c>
    </row>
    <row r="80" spans="4:8" x14ac:dyDescent="0.3">
      <c r="D80" s="57">
        <f t="shared" si="1"/>
        <v>42190</v>
      </c>
      <c r="E80" s="58" t="str">
        <f t="shared" si="2"/>
        <v>Asseco Poland</v>
      </c>
      <c r="F80" s="58" t="str">
        <f t="shared" si="2"/>
        <v>Infovide Matrix</v>
      </c>
      <c r="G80" s="56">
        <f t="shared" si="3"/>
        <v>3.67841220323995</v>
      </c>
      <c r="H80" s="58" t="s">
        <v>187</v>
      </c>
    </row>
    <row r="81" spans="4:8" x14ac:dyDescent="0.3">
      <c r="D81" s="57">
        <f t="shared" si="1"/>
        <v>42172</v>
      </c>
      <c r="E81" s="58" t="str">
        <f t="shared" si="2"/>
        <v>Cap Gemini</v>
      </c>
      <c r="F81" s="58" t="str">
        <f t="shared" si="2"/>
        <v>iGate</v>
      </c>
      <c r="G81" s="56">
        <f t="shared" si="3"/>
        <v>0.68480642804967129</v>
      </c>
      <c r="H81" s="58" t="s">
        <v>188</v>
      </c>
    </row>
    <row r="82" spans="4:8" x14ac:dyDescent="0.3">
      <c r="D82" s="57">
        <f t="shared" si="1"/>
        <v>42027</v>
      </c>
      <c r="E82" s="58" t="str">
        <f t="shared" ref="E82:F95" si="4">E34</f>
        <v>Solteq</v>
      </c>
      <c r="F82" s="58" t="str">
        <f t="shared" si="4"/>
        <v>Descom</v>
      </c>
      <c r="G82" s="56">
        <f t="shared" si="3"/>
        <v>2.1712974656899893</v>
      </c>
      <c r="H82" s="58" t="s">
        <v>189</v>
      </c>
    </row>
    <row r="83" spans="4:8" x14ac:dyDescent="0.3">
      <c r="D83" s="57">
        <f t="shared" si="1"/>
        <v>41865</v>
      </c>
      <c r="E83" s="58" t="str">
        <f t="shared" si="4"/>
        <v>Harman</v>
      </c>
      <c r="F83" s="58" t="str">
        <f t="shared" si="4"/>
        <v>Symphony Teleca</v>
      </c>
      <c r="G83" s="56">
        <f t="shared" si="3"/>
        <v>1.3573500967117988</v>
      </c>
      <c r="H83" s="58" t="s">
        <v>190</v>
      </c>
    </row>
    <row r="84" spans="4:8" x14ac:dyDescent="0.3">
      <c r="D84" s="57">
        <f t="shared" ref="D84:D95" si="5">D38</f>
        <v>41785</v>
      </c>
      <c r="E84" s="58" t="str">
        <f t="shared" si="4"/>
        <v>Capita</v>
      </c>
      <c r="F84" s="58" t="str">
        <f t="shared" si="4"/>
        <v>Southwestern Business Process Services</v>
      </c>
      <c r="G84" s="56">
        <f t="shared" ref="G84:G95" si="6">J38</f>
        <v>0.29533288884655678</v>
      </c>
      <c r="H84" s="58" t="s">
        <v>191</v>
      </c>
    </row>
    <row r="85" spans="4:8" x14ac:dyDescent="0.3">
      <c r="D85" s="57">
        <f t="shared" si="5"/>
        <v>41737</v>
      </c>
      <c r="E85" s="58" t="str">
        <f t="shared" si="4"/>
        <v>Atos</v>
      </c>
      <c r="F85" s="58" t="str">
        <f t="shared" si="4"/>
        <v>Cambridge Technology Partners</v>
      </c>
      <c r="G85" s="56">
        <f t="shared" si="6"/>
        <v>0.53804016625240503</v>
      </c>
      <c r="H85" s="58" t="s">
        <v>192</v>
      </c>
    </row>
    <row r="86" spans="4:8" x14ac:dyDescent="0.3">
      <c r="D86" s="57">
        <f t="shared" si="5"/>
        <v>41561</v>
      </c>
      <c r="E86" s="58" t="str">
        <f t="shared" si="4"/>
        <v>Atos</v>
      </c>
      <c r="F86" s="58" t="str">
        <f t="shared" si="4"/>
        <v>Bull SAS</v>
      </c>
      <c r="G86" s="56">
        <f t="shared" si="6"/>
        <v>1.4593716143011917</v>
      </c>
      <c r="H86" s="58" t="s">
        <v>193</v>
      </c>
    </row>
    <row r="87" spans="4:8" x14ac:dyDescent="0.3">
      <c r="D87" s="57">
        <f t="shared" si="5"/>
        <v>41540</v>
      </c>
      <c r="E87" s="58" t="str">
        <f t="shared" si="4"/>
        <v>Sopra Steria</v>
      </c>
      <c r="F87" s="58" t="str">
        <f t="shared" si="4"/>
        <v>Groupe Steria</v>
      </c>
      <c r="G87" s="56">
        <f t="shared" si="6"/>
        <v>0.73612266730060627</v>
      </c>
      <c r="H87" s="58" t="s">
        <v>194</v>
      </c>
    </row>
    <row r="88" spans="4:8" x14ac:dyDescent="0.3">
      <c r="D88" s="57">
        <f t="shared" si="5"/>
        <v>41509</v>
      </c>
      <c r="E88" s="58" t="str">
        <f t="shared" si="4"/>
        <v>Perficient</v>
      </c>
      <c r="F88" s="58" t="str">
        <f t="shared" si="4"/>
        <v>CoreMatrix Systems</v>
      </c>
      <c r="G88" s="56">
        <f t="shared" si="6"/>
        <v>1.7264468065776326</v>
      </c>
      <c r="H88" s="58" t="s">
        <v>195</v>
      </c>
    </row>
    <row r="89" spans="4:8" x14ac:dyDescent="0.3">
      <c r="D89" s="57">
        <f t="shared" si="5"/>
        <v>41449</v>
      </c>
      <c r="E89" s="58" t="str">
        <f t="shared" si="4"/>
        <v>ACI Worldwide</v>
      </c>
      <c r="F89" s="58" t="str">
        <f t="shared" si="4"/>
        <v>Official Payments</v>
      </c>
      <c r="G89" s="56">
        <f t="shared" si="6"/>
        <v>2.8439081354612692</v>
      </c>
      <c r="H89" s="58" t="s">
        <v>196</v>
      </c>
    </row>
    <row r="90" spans="4:8" x14ac:dyDescent="0.3">
      <c r="D90" s="57">
        <f t="shared" si="5"/>
        <v>41401</v>
      </c>
      <c r="E90" s="58" t="str">
        <f t="shared" si="4"/>
        <v>Baring Private Equity</v>
      </c>
      <c r="F90" s="58" t="str">
        <f t="shared" si="4"/>
        <v>Hexaware Technologies</v>
      </c>
      <c r="G90" s="56">
        <f t="shared" si="6"/>
        <v>2.4090909090909092</v>
      </c>
      <c r="H90" s="58" t="s">
        <v>197</v>
      </c>
    </row>
    <row r="91" spans="4:8" x14ac:dyDescent="0.3">
      <c r="D91" s="57">
        <f t="shared" si="5"/>
        <v>41309</v>
      </c>
      <c r="E91" s="58" t="str">
        <f t="shared" si="4"/>
        <v>Thoma Bravo</v>
      </c>
      <c r="F91" s="58" t="str">
        <f t="shared" si="4"/>
        <v>Keynote Systems</v>
      </c>
      <c r="G91" s="56">
        <f t="shared" si="6"/>
        <v>7.3854857819905213</v>
      </c>
      <c r="H91" s="58" t="s">
        <v>198</v>
      </c>
    </row>
    <row r="92" spans="4:8" x14ac:dyDescent="0.3">
      <c r="D92" s="57">
        <f t="shared" si="5"/>
        <v>41305</v>
      </c>
      <c r="E92" s="58" t="str">
        <f t="shared" si="4"/>
        <v>Accenture</v>
      </c>
      <c r="F92" s="58" t="str">
        <f t="shared" si="4"/>
        <v>Fjordnet</v>
      </c>
      <c r="G92" s="56">
        <f t="shared" si="6"/>
        <v>1.4516450648055832</v>
      </c>
      <c r="H92" s="58" t="s">
        <v>199</v>
      </c>
    </row>
    <row r="93" spans="4:8" x14ac:dyDescent="0.3">
      <c r="D93" s="57">
        <f t="shared" si="5"/>
        <v>41254</v>
      </c>
      <c r="E93" s="58" t="str">
        <f t="shared" si="4"/>
        <v>Oracle</v>
      </c>
      <c r="F93" s="58" t="str">
        <f t="shared" si="4"/>
        <v>Acme Packet</v>
      </c>
      <c r="G93" s="56">
        <f t="shared" si="6"/>
        <v>1.471307934561467</v>
      </c>
      <c r="H93" s="58" t="s">
        <v>200</v>
      </c>
    </row>
    <row r="94" spans="4:8" x14ac:dyDescent="0.3">
      <c r="D94" s="57">
        <f t="shared" si="5"/>
        <v>41075</v>
      </c>
      <c r="E94" s="58" t="str">
        <f t="shared" si="4"/>
        <v>ACI Worldwide</v>
      </c>
      <c r="F94" s="58" t="str">
        <f t="shared" si="4"/>
        <v>Online Resources</v>
      </c>
      <c r="G94" s="56">
        <f t="shared" si="6"/>
        <v>0.57204545454545463</v>
      </c>
      <c r="H94" s="58" t="s">
        <v>201</v>
      </c>
    </row>
    <row r="95" spans="4:8" x14ac:dyDescent="0.3">
      <c r="D95" s="57">
        <f t="shared" si="5"/>
        <v>41060</v>
      </c>
      <c r="E95" s="58" t="str">
        <f t="shared" si="4"/>
        <v>Siris Capital</v>
      </c>
      <c r="F95" s="58" t="str">
        <f t="shared" si="4"/>
        <v>TNS, Inc.</v>
      </c>
      <c r="G95" s="56">
        <f t="shared" si="6"/>
        <v>0.52289036799020727</v>
      </c>
      <c r="H95" s="58" t="s">
        <v>202</v>
      </c>
    </row>
    <row r="96" spans="4:8" x14ac:dyDescent="0.3">
      <c r="D96" s="57"/>
      <c r="E96" s="56"/>
    </row>
    <row r="97" spans="4:5" x14ac:dyDescent="0.3">
      <c r="D97" s="57"/>
      <c r="E97" s="56"/>
    </row>
    <row r="98" spans="4:5" x14ac:dyDescent="0.3">
      <c r="D98" s="57"/>
      <c r="E98" s="56"/>
    </row>
    <row r="99" spans="4:5" x14ac:dyDescent="0.3">
      <c r="D99" s="57"/>
      <c r="E99" s="56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370F8-5113-4D31-9F43-71A152224509}">
  <sheetPr>
    <tabColor theme="5" tint="0.79998168889431442"/>
  </sheetPr>
  <dimension ref="B2:R13"/>
  <sheetViews>
    <sheetView workbookViewId="0"/>
  </sheetViews>
  <sheetFormatPr defaultRowHeight="16.5" x14ac:dyDescent="0.3"/>
  <cols>
    <col min="1" max="3" width="1.625" customWidth="1"/>
    <col min="4" max="4" width="24.375" bestFit="1" customWidth="1"/>
    <col min="6" max="6" width="1.625" customWidth="1"/>
    <col min="10" max="10" width="1.625" customWidth="1"/>
    <col min="14" max="14" width="1.625" customWidth="1"/>
  </cols>
  <sheetData>
    <row r="2" spans="2:18" x14ac:dyDescent="0.3">
      <c r="B2" s="1" t="s">
        <v>0</v>
      </c>
    </row>
    <row r="3" spans="2:18" x14ac:dyDescent="0.3">
      <c r="C3" t="s">
        <v>1</v>
      </c>
    </row>
    <row r="5" spans="2:18" x14ac:dyDescent="0.3">
      <c r="C5" s="1" t="s">
        <v>203</v>
      </c>
    </row>
    <row r="7" spans="2:18" x14ac:dyDescent="0.3">
      <c r="C7" s="3"/>
      <c r="D7" s="3"/>
      <c r="E7" s="2" t="s">
        <v>23</v>
      </c>
      <c r="F7" s="2"/>
      <c r="G7" s="151" t="s">
        <v>211</v>
      </c>
      <c r="H7" s="151"/>
      <c r="I7" s="151"/>
      <c r="J7" s="3"/>
      <c r="K7" s="151" t="s">
        <v>212</v>
      </c>
      <c r="L7" s="151"/>
      <c r="M7" s="151"/>
      <c r="N7" s="2"/>
    </row>
    <row r="8" spans="2:18" x14ac:dyDescent="0.3">
      <c r="C8" s="3"/>
      <c r="D8" s="3"/>
      <c r="E8" s="2" t="s">
        <v>210</v>
      </c>
      <c r="F8" s="2"/>
      <c r="G8" s="64" t="s">
        <v>207</v>
      </c>
      <c r="H8" s="64" t="s">
        <v>208</v>
      </c>
      <c r="I8" s="64" t="s">
        <v>209</v>
      </c>
      <c r="J8" s="3"/>
      <c r="K8" s="64" t="s">
        <v>207</v>
      </c>
      <c r="L8" s="64" t="s">
        <v>208</v>
      </c>
      <c r="M8" s="64" t="s">
        <v>209</v>
      </c>
      <c r="N8" s="2"/>
    </row>
    <row r="10" spans="2:18" x14ac:dyDescent="0.3">
      <c r="D10" s="55" t="s">
        <v>204</v>
      </c>
      <c r="E10" s="59">
        <f>'Case 1 - Financials'!G10</f>
        <v>64</v>
      </c>
      <c r="F10" s="59"/>
      <c r="G10" s="60">
        <f>QUARTILE('Case 1 - Listed Peers'!J11:J27,1)</f>
        <v>1.0768777959832898</v>
      </c>
      <c r="H10" s="60">
        <f>I10-G10</f>
        <v>1.4984110781627769</v>
      </c>
      <c r="I10" s="60">
        <f>QUARTILE('Case 1 - Listed Peers'!J11:J27,3)</f>
        <v>2.5752888741460667</v>
      </c>
      <c r="J10" s="55"/>
      <c r="K10" s="59">
        <f>G10*$E10</f>
        <v>68.920178942930548</v>
      </c>
      <c r="L10" s="59">
        <f>M10-K10</f>
        <v>95.898309002417719</v>
      </c>
      <c r="M10" s="59">
        <f>I10*$E10</f>
        <v>164.81848794534827</v>
      </c>
    </row>
    <row r="11" spans="2:18" x14ac:dyDescent="0.3">
      <c r="D11" s="55" t="s">
        <v>205</v>
      </c>
      <c r="E11" s="59">
        <f>AVERAGE('Case 1 - Financials'!F10:G10)</f>
        <v>59.317001090000005</v>
      </c>
      <c r="F11" s="59"/>
      <c r="G11" s="60">
        <f>QUARTILE('Case 1 - CompTrans'!J9:J49,1)</f>
        <v>0.72932572495761294</v>
      </c>
      <c r="H11" s="60">
        <f>I11-G11</f>
        <v>1.8971737973184761</v>
      </c>
      <c r="I11" s="60">
        <f>QUARTILE('Case 1 - CompTrans'!J9:J49,3)</f>
        <v>2.626499522276089</v>
      </c>
      <c r="J11" s="55"/>
      <c r="K11" s="59">
        <f>G11*$E11</f>
        <v>43.261414822275768</v>
      </c>
      <c r="L11" s="59">
        <f>M11-K11</f>
        <v>112.5346602034595</v>
      </c>
      <c r="M11" s="59">
        <f>I11*$E11</f>
        <v>155.79607502573526</v>
      </c>
      <c r="Q11" s="144"/>
      <c r="R11" s="144"/>
    </row>
    <row r="12" spans="2:18" x14ac:dyDescent="0.3">
      <c r="D12" s="55" t="s">
        <v>206</v>
      </c>
      <c r="E12" s="62">
        <f>E10</f>
        <v>64</v>
      </c>
      <c r="F12" s="55"/>
      <c r="G12" s="60">
        <f>K12/E12</f>
        <v>1.3958977777852646</v>
      </c>
      <c r="H12" s="60">
        <f>I12-G12</f>
        <v>0.56338792799471205</v>
      </c>
      <c r="I12" s="60">
        <f>M12/E12</f>
        <v>1.9592857057799766</v>
      </c>
      <c r="J12" s="55"/>
      <c r="K12" s="59">
        <v>89.337457778256933</v>
      </c>
      <c r="L12" s="59">
        <f>M12-K12</f>
        <v>36.056827391661571</v>
      </c>
      <c r="M12" s="59">
        <v>125.3942851699185</v>
      </c>
      <c r="Q12" s="144"/>
      <c r="R12" s="144"/>
    </row>
    <row r="13" spans="2:18" x14ac:dyDescent="0.3"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</row>
  </sheetData>
  <mergeCells count="2">
    <mergeCell ref="G7:I7"/>
    <mergeCell ref="K7:M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566FB-0E42-4580-A672-953AB808E9D0}">
  <sheetPr>
    <tabColor theme="4"/>
  </sheetPr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F1532-160A-4615-AF6E-2F0EED1716BC}">
  <sheetPr>
    <tabColor theme="4" tint="0.79998168889431442"/>
  </sheetPr>
  <dimension ref="B2:K25"/>
  <sheetViews>
    <sheetView zoomScaleNormal="100" workbookViewId="0"/>
  </sheetViews>
  <sheetFormatPr defaultRowHeight="16.5" x14ac:dyDescent="0.3"/>
  <cols>
    <col min="1" max="3" width="1.625" customWidth="1"/>
    <col min="4" max="4" width="18.75" bestFit="1" customWidth="1"/>
    <col min="8" max="8" width="9" customWidth="1"/>
    <col min="11" max="11" width="1.625" customWidth="1"/>
  </cols>
  <sheetData>
    <row r="2" spans="2:11" x14ac:dyDescent="0.3">
      <c r="B2" s="1" t="s">
        <v>0</v>
      </c>
    </row>
    <row r="3" spans="2:11" x14ac:dyDescent="0.3">
      <c r="C3" t="s">
        <v>1</v>
      </c>
    </row>
    <row r="5" spans="2:11" x14ac:dyDescent="0.3">
      <c r="C5" s="1" t="s">
        <v>2</v>
      </c>
    </row>
    <row r="7" spans="2:11" x14ac:dyDescent="0.3">
      <c r="C7" s="2"/>
      <c r="D7" s="3" t="s">
        <v>3</v>
      </c>
      <c r="E7" s="2" t="s">
        <v>6</v>
      </c>
      <c r="F7" s="2" t="s">
        <v>7</v>
      </c>
      <c r="G7" s="2" t="s">
        <v>8</v>
      </c>
      <c r="H7" s="2" t="s">
        <v>9</v>
      </c>
      <c r="I7" s="2" t="s">
        <v>215</v>
      </c>
      <c r="J7" s="2" t="s">
        <v>216</v>
      </c>
      <c r="K7" s="2"/>
    </row>
    <row r="8" spans="2:11" x14ac:dyDescent="0.3">
      <c r="C8" s="2"/>
      <c r="D8" s="3" t="s">
        <v>10</v>
      </c>
      <c r="E8" s="4" t="s">
        <v>11</v>
      </c>
      <c r="F8" s="4" t="s">
        <v>12</v>
      </c>
      <c r="G8" s="4" t="s">
        <v>13</v>
      </c>
      <c r="H8" s="4" t="s">
        <v>13</v>
      </c>
      <c r="I8" s="4" t="s">
        <v>13</v>
      </c>
      <c r="J8" s="4" t="s">
        <v>13</v>
      </c>
      <c r="K8" s="2"/>
    </row>
    <row r="9" spans="2:11" x14ac:dyDescent="0.3">
      <c r="C9" s="5"/>
      <c r="D9" s="5"/>
      <c r="E9" s="6"/>
      <c r="F9" s="7"/>
      <c r="G9" s="6"/>
      <c r="H9" s="8"/>
      <c r="I9" s="6"/>
      <c r="J9" s="6"/>
      <c r="K9" s="5"/>
    </row>
    <row r="10" spans="2:11" x14ac:dyDescent="0.3">
      <c r="C10" s="9"/>
      <c r="D10" s="9" t="s">
        <v>14</v>
      </c>
      <c r="E10" s="10">
        <f>'[6]T1.Monthly P&amp;L (new)'!$CV$11/1000000</f>
        <v>3.9614544700000005</v>
      </c>
      <c r="F10" s="10">
        <f>'[6]T1.Monthly P&amp;L (new)'!$CY$11/1000000</f>
        <v>5.7260963405174241</v>
      </c>
      <c r="G10" s="10">
        <f>'[6]T1.Monthly P&amp;L (new)'!$DC$11/1000000</f>
        <v>9.0254207777037152</v>
      </c>
      <c r="H10" s="10">
        <f>'[6]T1.Monthly P&amp;L (new)'!$DG$11/1000000</f>
        <v>16.8421992994252</v>
      </c>
      <c r="I10" s="10">
        <f>'[6]T1.Monthly P&amp;L (new)'!$DK$11/1000000</f>
        <v>30.612297764692784</v>
      </c>
      <c r="J10" s="10">
        <f>'[6]T1.Monthly P&amp;L (new)'!$DO$11/1000000</f>
        <v>47.914445204186066</v>
      </c>
      <c r="K10" s="9"/>
    </row>
    <row r="11" spans="2:11" x14ac:dyDescent="0.3">
      <c r="C11" s="11"/>
      <c r="D11" s="28" t="s">
        <v>15</v>
      </c>
      <c r="E11" s="12" t="str">
        <f>IFERROR((E10/#REF!)-1,"n/a")</f>
        <v>n/a</v>
      </c>
      <c r="F11" s="12">
        <f>IFERROR((F10/E10)-1,"n/a")</f>
        <v>0.44545302334811976</v>
      </c>
      <c r="G11" s="12">
        <f>IFERROR((G10/F10)-1,"n/a")</f>
        <v>0.57619087088013532</v>
      </c>
      <c r="H11" s="12">
        <f>IFERROR((H10/G10)-1,"n/a")</f>
        <v>0.86608466400059214</v>
      </c>
      <c r="I11" s="12">
        <f>IFERROR((I10/H10)-1,"n/a")</f>
        <v>0.81759503141240808</v>
      </c>
      <c r="J11" s="12">
        <f>IFERROR((J10/I10)-1,"n/a")</f>
        <v>0.56520250693004193</v>
      </c>
      <c r="K11" s="11"/>
    </row>
    <row r="12" spans="2:11" x14ac:dyDescent="0.3">
      <c r="C12" s="5"/>
      <c r="D12" s="29"/>
      <c r="E12" s="13"/>
      <c r="F12" s="14"/>
      <c r="G12" s="13"/>
      <c r="H12" s="15"/>
      <c r="I12" s="13"/>
      <c r="J12" s="5"/>
      <c r="K12" s="5"/>
    </row>
    <row r="13" spans="2:11" x14ac:dyDescent="0.3">
      <c r="C13" s="5"/>
      <c r="D13" s="29" t="str">
        <f>'[4]Monthly Financials'!D99</f>
        <v>Total direct costs</v>
      </c>
      <c r="E13" s="16">
        <f>E15-E10</f>
        <v>-1.5526825149999994</v>
      </c>
      <c r="F13" s="16">
        <f t="shared" ref="F13:J13" si="0">F15-F10</f>
        <v>-2.0477474152337005</v>
      </c>
      <c r="G13" s="16">
        <f t="shared" si="0"/>
        <v>-3.110312185654041</v>
      </c>
      <c r="H13" s="16">
        <f t="shared" si="0"/>
        <v>-6.0033253909737478</v>
      </c>
      <c r="I13" s="16">
        <f t="shared" si="0"/>
        <v>-10.965595868503474</v>
      </c>
      <c r="J13" s="16">
        <f t="shared" si="0"/>
        <v>-17.106103537730846</v>
      </c>
      <c r="K13" s="5"/>
    </row>
    <row r="14" spans="2:11" x14ac:dyDescent="0.3">
      <c r="C14" s="5"/>
      <c r="D14" s="29"/>
      <c r="E14" s="17"/>
      <c r="F14" s="18"/>
      <c r="G14" s="17"/>
      <c r="H14" s="19"/>
      <c r="I14" s="17"/>
      <c r="J14" s="20"/>
      <c r="K14" s="5"/>
    </row>
    <row r="15" spans="2:11" x14ac:dyDescent="0.3">
      <c r="C15" s="9"/>
      <c r="D15" s="9" t="s">
        <v>16</v>
      </c>
      <c r="E15" s="10">
        <f>'[6]T1.Monthly P&amp;L (new)'!$CV$31/1000000</f>
        <v>2.4087719550000011</v>
      </c>
      <c r="F15" s="10">
        <f>'[6]T1.Monthly P&amp;L (new)'!$CY$31/1000000</f>
        <v>3.6783489252837236</v>
      </c>
      <c r="G15" s="10">
        <f>'[6]T1.Monthly P&amp;L (new)'!$DC$31/1000000</f>
        <v>5.9151085920496742</v>
      </c>
      <c r="H15" s="10">
        <f>'[6]T1.Monthly P&amp;L (new)'!$DG$31/1000000</f>
        <v>10.838873908451452</v>
      </c>
      <c r="I15" s="10">
        <f>'[6]T1.Monthly P&amp;L (new)'!$DK$31/1000000</f>
        <v>19.64670189618931</v>
      </c>
      <c r="J15" s="10">
        <f>'[6]T1.Monthly P&amp;L (new)'!$DO$31/1000000</f>
        <v>30.80834166645522</v>
      </c>
      <c r="K15" s="9"/>
    </row>
    <row r="16" spans="2:11" x14ac:dyDescent="0.3">
      <c r="C16" s="21"/>
      <c r="D16" s="21" t="s">
        <v>17</v>
      </c>
      <c r="E16" s="22">
        <f>IFERROR(E15/E$10,0)</f>
        <v>0.60805241439516045</v>
      </c>
      <c r="F16" s="22">
        <f t="shared" ref="F16:J16" si="1">IFERROR(F15/F$10,0)</f>
        <v>0.64238334574568801</v>
      </c>
      <c r="G16" s="22">
        <f t="shared" si="1"/>
        <v>0.65538313810944782</v>
      </c>
      <c r="H16" s="22">
        <f t="shared" si="1"/>
        <v>0.64355454508968835</v>
      </c>
      <c r="I16" s="22">
        <f t="shared" si="1"/>
        <v>0.64179115358172067</v>
      </c>
      <c r="J16" s="22">
        <f t="shared" si="1"/>
        <v>0.64298650511690858</v>
      </c>
      <c r="K16" s="21"/>
    </row>
    <row r="17" spans="3:11" x14ac:dyDescent="0.3">
      <c r="C17" s="5"/>
      <c r="D17" s="29"/>
      <c r="E17" s="13"/>
      <c r="F17" s="14"/>
      <c r="G17" s="13"/>
      <c r="H17" s="15"/>
      <c r="I17" s="13"/>
      <c r="J17" s="5"/>
      <c r="K17" s="5"/>
    </row>
    <row r="18" spans="3:11" x14ac:dyDescent="0.3">
      <c r="C18" s="5"/>
      <c r="D18" s="29" t="s">
        <v>18</v>
      </c>
      <c r="E18" s="16">
        <f>E21-E15</f>
        <v>-2.4071010500000005</v>
      </c>
      <c r="F18" s="16">
        <f t="shared" ref="F18:J18" si="2">F21-F15</f>
        <v>-4.9421586861885736</v>
      </c>
      <c r="G18" s="16">
        <f t="shared" si="2"/>
        <v>-9.6901410340311305</v>
      </c>
      <c r="H18" s="16">
        <f t="shared" si="2"/>
        <v>-15.156248715994149</v>
      </c>
      <c r="I18" s="16">
        <f t="shared" si="2"/>
        <v>-18.530444292856131</v>
      </c>
      <c r="J18" s="16">
        <f t="shared" si="2"/>
        <v>-21.407804735365033</v>
      </c>
      <c r="K18" s="5"/>
    </row>
    <row r="19" spans="3:11" x14ac:dyDescent="0.3">
      <c r="C19" s="5"/>
      <c r="D19" s="21" t="s">
        <v>19</v>
      </c>
      <c r="E19" s="22">
        <f t="shared" ref="E19:J19" si="3">-E18/E10</f>
        <v>0.60763062360779829</v>
      </c>
      <c r="F19" s="22">
        <f t="shared" si="3"/>
        <v>0.86309387622737554</v>
      </c>
      <c r="G19" s="22">
        <f t="shared" si="3"/>
        <v>1.0736497801819425</v>
      </c>
      <c r="H19" s="22">
        <f t="shared" si="3"/>
        <v>0.89989724302285212</v>
      </c>
      <c r="I19" s="22">
        <f t="shared" si="3"/>
        <v>0.6053268015127089</v>
      </c>
      <c r="J19" s="22">
        <f t="shared" si="3"/>
        <v>0.44679229080366628</v>
      </c>
      <c r="K19" s="5"/>
    </row>
    <row r="20" spans="3:11" x14ac:dyDescent="0.3">
      <c r="C20" s="5"/>
      <c r="D20" s="29"/>
      <c r="E20" s="17"/>
      <c r="F20" s="18"/>
      <c r="G20" s="17"/>
      <c r="H20" s="19"/>
      <c r="I20" s="17"/>
      <c r="J20" s="20"/>
      <c r="K20" s="5"/>
    </row>
    <row r="21" spans="3:11" x14ac:dyDescent="0.3">
      <c r="C21" s="9"/>
      <c r="D21" s="9" t="s">
        <v>213</v>
      </c>
      <c r="E21" s="10">
        <f>'[6]T1.Monthly P&amp;L (new)'!$CV$85/1000000</f>
        <v>1.6709050000007556E-3</v>
      </c>
      <c r="F21" s="10">
        <f>'[6]T1.Monthly P&amp;L (new)'!$CY$85/1000000</f>
        <v>-1.26380976090485</v>
      </c>
      <c r="G21" s="10">
        <f>'[6]T1.Monthly P&amp;L (new)'!$DC$85/1000000</f>
        <v>-3.7750324419814563</v>
      </c>
      <c r="H21" s="10">
        <f>'[6]T1.Monthly P&amp;L (new)'!$DG$85/1000000</f>
        <v>-4.3173748075426959</v>
      </c>
      <c r="I21" s="10">
        <f>'[6]T1.Monthly P&amp;L (new)'!$DK$85/1000000</f>
        <v>1.1162576033331788</v>
      </c>
      <c r="J21" s="10">
        <f>'[6]T1.Monthly P&amp;L (new)'!$DO$85/1000000</f>
        <v>9.4005369310901852</v>
      </c>
      <c r="K21" s="9"/>
    </row>
    <row r="22" spans="3:11" x14ac:dyDescent="0.3">
      <c r="C22" s="21"/>
      <c r="D22" s="21" t="s">
        <v>214</v>
      </c>
      <c r="E22" s="22">
        <f>IFERROR(E21/E$10,0)</f>
        <v>4.2179078736218702E-4</v>
      </c>
      <c r="F22" s="22">
        <f t="shared" ref="F22:J22" si="4">IFERROR(F21/F$10,0)</f>
        <v>-0.22071053048168746</v>
      </c>
      <c r="G22" s="22">
        <f t="shared" si="4"/>
        <v>-0.41826664207249464</v>
      </c>
      <c r="H22" s="22">
        <f t="shared" si="4"/>
        <v>-0.25634269793316372</v>
      </c>
      <c r="I22" s="22">
        <f t="shared" si="4"/>
        <v>3.6464352069011739E-2</v>
      </c>
      <c r="J22" s="22">
        <f t="shared" si="4"/>
        <v>0.1961942143132423</v>
      </c>
      <c r="K22" s="21"/>
    </row>
    <row r="23" spans="3:11" x14ac:dyDescent="0.3">
      <c r="C23" s="24"/>
      <c r="D23" s="24"/>
      <c r="E23" s="25"/>
      <c r="F23" s="26"/>
      <c r="G23" s="25"/>
      <c r="H23" s="27"/>
      <c r="I23" s="25"/>
      <c r="J23" s="25"/>
      <c r="K23" s="24"/>
    </row>
    <row r="25" spans="3:11" x14ac:dyDescent="0.3">
      <c r="C25" s="1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2E014-6041-4E8E-A814-F5C7137C232D}">
  <sheetPr>
    <tabColor theme="4" tint="0.79998168889431442"/>
  </sheetPr>
  <dimension ref="A1:AP213"/>
  <sheetViews>
    <sheetView zoomScaleNormal="10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/>
    </sheetView>
  </sheetViews>
  <sheetFormatPr defaultColWidth="0" defaultRowHeight="13.5" customHeight="1" zeroHeight="1" x14ac:dyDescent="0.25"/>
  <cols>
    <col min="1" max="3" width="1.375" style="5" customWidth="1"/>
    <col min="4" max="4" width="20.375" style="5" customWidth="1"/>
    <col min="5" max="5" width="9.375" style="5" customWidth="1"/>
    <col min="6" max="7" width="8.5" style="5" customWidth="1"/>
    <col min="8" max="8" width="1.5" style="5" customWidth="1"/>
    <col min="9" max="11" width="9.375" style="5" customWidth="1"/>
    <col min="12" max="12" width="1.5" style="5" customWidth="1"/>
    <col min="13" max="15" width="9.375" style="5" customWidth="1"/>
    <col min="16" max="16" width="1.5" style="5" customWidth="1"/>
    <col min="17" max="19" width="9.375" style="5" customWidth="1"/>
    <col min="20" max="20" width="1.5" style="5" customWidth="1"/>
    <col min="21" max="21" width="9.375" style="5" customWidth="1"/>
    <col min="22" max="22" width="1.5" style="5" customWidth="1"/>
    <col min="23" max="23" width="20.375" style="5" customWidth="1"/>
    <col min="24" max="24" width="9.375" style="5" customWidth="1"/>
    <col min="25" max="26" width="8.5" style="5" customWidth="1"/>
    <col min="27" max="27" width="1.5" style="5" customWidth="1"/>
    <col min="28" max="30" width="9.375" style="5" customWidth="1"/>
    <col min="31" max="31" width="1.5" style="5" customWidth="1"/>
    <col min="32" max="34" width="9.375" style="5" customWidth="1"/>
    <col min="35" max="35" width="1.5" style="5" customWidth="1"/>
    <col min="36" max="38" width="9.375" style="5" customWidth="1"/>
    <col min="39" max="39" width="1.5" style="5" customWidth="1"/>
    <col min="40" max="40" width="7.625" style="5" customWidth="1"/>
    <col min="41" max="42" width="0" style="5" hidden="1" customWidth="1"/>
    <col min="43" max="16384" width="7.625" style="5" hidden="1"/>
  </cols>
  <sheetData>
    <row r="1" spans="2:40" ht="13.5" customHeight="1" x14ac:dyDescent="0.25"/>
    <row r="2" spans="2:40" ht="13.5" customHeight="1" x14ac:dyDescent="0.25"/>
    <row r="3" spans="2:40" ht="18" x14ac:dyDescent="0.25">
      <c r="D3" s="94" t="s">
        <v>420</v>
      </c>
      <c r="L3" s="95"/>
      <c r="M3" s="95"/>
      <c r="N3" s="95"/>
      <c r="O3" s="95"/>
      <c r="P3" s="95"/>
      <c r="Q3" s="95"/>
      <c r="R3" s="95"/>
      <c r="S3" s="95"/>
      <c r="T3" s="95"/>
      <c r="U3" s="95"/>
      <c r="W3" s="94" t="s">
        <v>421</v>
      </c>
    </row>
    <row r="4" spans="2:40" ht="13.5" customHeight="1" x14ac:dyDescent="0.3">
      <c r="C4" s="96"/>
      <c r="D4" s="97" t="str">
        <f>IF(SUM([7]Calcs!E17,[7]Calcs!E22,[7]Calcs!E51,[7]Calcs!E56,[7]Calcs!E85,[7]Calcs!E90,[7]Calcs!E119,[7]Calcs!E124,[7]Calcs!E153,[7]Calcs!E158,[7]Calcs!E187,[7]Calcs!E192,[7]Calcs!E221,[7]Calcs!E226,[7]Calcs!E255,[7]Calcs!E260,[7]Calcs!E289,[7]Calcs!E294,[7]Calcs!E323,[7]Calcs!E328,[7]Calcs!E357,[7]Calcs!E362,[7]Calcs!E391,[7]Calcs!E396,[7]Calcs!E425,[7]Calcs!E430,[7]Calcs!E459,[7]Calcs!E464,[7]Calcs!E493,[7]Calcs!E498,[7]Calcs!E527,[7]Calcs!E532,[7]Calcs!E561,[7]Calcs!E566,[7]Calcs!E595,[7]Calcs!E600,[7]Calcs!E629,[7]Calcs!E634,[7]Calcs!E663,[7]Calcs!E668,[7]Calcs!E697,[7]Calcs!E702,[7]Calcs!E731,[7]Calcs!E736,[7]Calcs!E765,[7]Calcs!E770,[7]Calcs!E799,[7]Calcs!E804,[7]Calcs!E833,[7]Calcs!E838,[7]Calcs!E867,[7]Calcs!E872,[7]Calcs!E901,[7]Calcs!E906,[7]Calcs!E935,[7]Calcs!E940,[7]Calcs!E969,[7]Calcs!E974,[7]Calcs!E1003,[7]Calcs!E1008,[7]Calcs!E1037,[7]Calcs!E1042,[7]Calcs!E1071,[7]Calcs!E1076,[7]Calcs!E1105,[7]Calcs!E1110,[7]Calcs!E1139,[7]Calcs!E1144,[7]Calcs!E1173,[7]Calcs!E1178,[7]Calcs!E1207,[7]Calcs!E1212,[7]Calcs!E1241,[7]Calcs!E1246,[7]Calcs!E1275,[7]Calcs!E1280,[7]Calcs!E1309,[7]Calcs!E1314,[7]Calcs!E1343,[7]Calcs!E1348,[7]Calcs!E1377,[7]Calcs!E1382,[7]Calcs!E1411,[7]Calcs!E1416,[7]Calcs!E1445,[7]Calcs!E1450,[7]Calcs!E1479,[7]Calcs!E1484,[7]Calcs!E1513,[7]Calcs!E1518,[7]Calcs!E1547,[7]Calcs!E1552,[7]Calcs!E1581,[7]Calcs!E1586,[7]Calcs!E1615,[7]Calcs!E1620,[7]Calcs!E1649,[7]Calcs!E1654,[7]Calcs!E1683,[7]Calcs!E1688,[7]Calcs!E1717,[7]Calcs!E1722,[7]Calcs!E1751,[7]Calcs!E1756,[7]Calcs!E1785,[7]Calcs!E1790,[7]Calcs!E1819,[7]Calcs!E1824,[7]Calcs!E1853,[7]Calcs!E1858,[7]Calcs!E1887,[7]Calcs!E1892,[7]Calcs!E1921,[7]Calcs!E1926,[7]Calcs!E1955,[7]Calcs!E1960,[7]Calcs!E1989,[7]Calcs!E1994,[7]Calcs!E2023,[7]Calcs!E2028,[7]Calcs!E2057,[7]Calcs!E2062,[7]Calcs!E2091,[7]Calcs!E2096,[7]Calcs!E2125,[7]Calcs!E2130,[7]Calcs!E2159,[7]Calcs!E2164,[7]Calcs!E2193,[7]Calcs!E2198,[7]Calcs!E2227,[7]Calcs!E2232,[7]Calcs!E2261,[7]Calcs!E2266,[7]Calcs!E2295,[7]Calcs!E2300,[7]Calcs!E2329,[7]Calcs!E2334,[7]Calcs!E2363,[7]Calcs!E2368,[7]Calcs!E2397,[7]Calcs!E2402,[7]Calcs!E2431,[7]Calcs!E2436,[7]Calcs!E2465,[7]Calcs!E2470,[7]Calcs!E2499,[7]Calcs!E2504,[7]Calcs!E2533,[7]Calcs!E2538,[7]Calcs!E2567,[7]Calcs!E2572,[7]Calcs!E2601,[7]Calcs!E2606,[7]Calcs!E2635,[7]Calcs!E2640,[7]Calcs!E2669,[7]Calcs!E2674,[7]Calcs!E2703,[7]Calcs!E2708)=0,"All checks are OK","Error - see Calcs sheet")</f>
        <v>All checks are OK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7" t="str">
        <f>D4</f>
        <v>All checks are OK</v>
      </c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</row>
    <row r="5" spans="2:40" ht="13.5" customHeight="1" x14ac:dyDescent="0.3">
      <c r="C5" s="95"/>
      <c r="D5" s="98"/>
      <c r="E5" s="99">
        <f>MATCH(E$6,[7]Data!$D$7:$BW$7,0)</f>
        <v>3</v>
      </c>
      <c r="F5" s="99">
        <f>MATCH(F$6,[7]Data!$D$7:$BW$7,0)</f>
        <v>4</v>
      </c>
      <c r="G5" s="99">
        <f>MATCH(G$6,[7]Data!$D$7:$BW$7,0)</f>
        <v>5</v>
      </c>
      <c r="H5" s="98"/>
      <c r="I5" s="99">
        <f>MATCH($I$6,[7]Data!$D$7:$BW$7,0)+MATCH(I$7,[7]Data!$K$8:$O$8,0)-1</f>
        <v>9</v>
      </c>
      <c r="J5" s="99">
        <f>MATCH($I$6,[7]Data!$D$7:$BW$7,0)+MATCH(J$7,[7]Data!$K$8:$O$8,0)-1</f>
        <v>10</v>
      </c>
      <c r="K5" s="99">
        <f>MATCH($I$6,[7]Data!$D$7:$BW$7,0)+MATCH(K$7,[7]Data!$K$8:$O$8,0)-1</f>
        <v>11</v>
      </c>
      <c r="L5" s="98"/>
      <c r="M5" s="99">
        <f>MATCH($M$6,[7]Data!$D$7:$BW$7,0)+MATCH(M$7,[7]Data!$K$8:$O$8,0)-1</f>
        <v>14</v>
      </c>
      <c r="N5" s="99">
        <f>MATCH($M$6,[7]Data!$D$7:$BW$7,0)+MATCH(N$7,[7]Data!$K$8:$O$8,0)-1</f>
        <v>15</v>
      </c>
      <c r="O5" s="99">
        <f>MATCH($M$6,[7]Data!$D$7:$BW$7,0)+MATCH(O$7,[7]Data!$K$8:$O$8,0)-1</f>
        <v>16</v>
      </c>
      <c r="P5" s="98"/>
      <c r="Q5" s="99">
        <f>MATCH($Q$6,[7]Data!$D$7:$BW$7,0)+MATCH(Q$7,[7]Data!$K$8:$O$8,0)-1</f>
        <v>24</v>
      </c>
      <c r="R5" s="99">
        <f>MATCH($Q$6,[7]Data!$D$7:$BW$7,0)+MATCH(R$7,[7]Data!$K$8:$O$8,0)-1</f>
        <v>25</v>
      </c>
      <c r="S5" s="99">
        <f>MATCH($Q$6,[7]Data!$D$7:$BW$7,0)+MATCH(S$7,[7]Data!$K$8:$O$8,0)-1</f>
        <v>26</v>
      </c>
      <c r="T5" s="98"/>
      <c r="U5" s="98"/>
      <c r="X5" s="99">
        <f>MATCH(X$6,[7]Data!$D$7:$BW$7,0)</f>
        <v>3</v>
      </c>
      <c r="Y5" s="99">
        <f>MATCH(Y$6,[7]Data!$D$7:$BW$7,0)</f>
        <v>4</v>
      </c>
      <c r="Z5" s="99">
        <f>MATCH(Z$6,[7]Data!$D$7:$BW$7,0)</f>
        <v>5</v>
      </c>
      <c r="AB5" s="99">
        <f>IF([7]Cover!$F23=1,MATCH('Case 2 Listed Peers'!AB$7,[7]Data!$AE$8:$AI$8,0),MATCH('Case 2 Listed Peers'!AB$7,[7]Data!$K$8:$O$8,0))+MATCH($AB6,[7]Data!$D$7:$BW$7,0)-1</f>
        <v>29</v>
      </c>
      <c r="AC5" s="99">
        <f>IF([7]Cover!$F23=1,MATCH('Case 2 Listed Peers'!AC$7,[7]Data!$AE$8:$AI$8,0),MATCH('Case 2 Listed Peers'!AC$7,[7]Data!$K$8:$O$8,0))+MATCH($AB6,[7]Data!$D$7:$BW$7,0)-1</f>
        <v>30</v>
      </c>
      <c r="AD5" s="99">
        <f>IF([7]Cover!$F23=1,MATCH('Case 2 Listed Peers'!AD$7,[7]Data!$AE$8:$AI$8,0),MATCH('Case 2 Listed Peers'!AD$7,[7]Data!$K$8:$O$8,0))+MATCH($AB6,[7]Data!$D$7:$BW$7,0)-1</f>
        <v>32</v>
      </c>
      <c r="AF5" s="99">
        <f>IF([7]Cover!$F24=1,MATCH('Case 2 Listed Peers'!AF$7,[7]Data!$AE$8:$AI$8,0),MATCH('Case 2 Listed Peers'!AF$7,[7]Data!$K$8:$O$8,0))+MATCH($AF6,[7]Data!$D$7:$BW$7,0)-1</f>
        <v>64</v>
      </c>
      <c r="AG5" s="99">
        <f>IF([7]Cover!$F24=1,MATCH('Case 2 Listed Peers'!AG$7,[7]Data!$AE$8:$AI$8,0),MATCH('Case 2 Listed Peers'!AG$7,[7]Data!$K$8:$O$8,0))+MATCH($AF6,[7]Data!$D$7:$BW$7,0)-1</f>
        <v>65</v>
      </c>
      <c r="AH5" s="99">
        <f>IF([7]Cover!$F24=1,MATCH('Case 2 Listed Peers'!AH$7,[7]Data!$AE$8:$AI$8,0),MATCH('Case 2 Listed Peers'!AH$7,[7]Data!$K$8:$O$8,0))+MATCH($AF6,[7]Data!$D$7:$BW$7,0)-1</f>
        <v>66</v>
      </c>
      <c r="AJ5" s="99">
        <f>IF([7]Cover!$F25=1,MATCH('Case 2 Listed Peers'!AJ$7,[7]Data!$AE$8:$AI$8,0),MATCH('Case 2 Listed Peers'!AJ$7,[7]Data!$K$8:$O$8,0))+MATCH($AJ6,[7]Data!$D$7:$BW$7,0)-1</f>
        <v>69</v>
      </c>
      <c r="AK5" s="99">
        <f>IF([7]Cover!$F25=1,MATCH('Case 2 Listed Peers'!AK$7,[7]Data!$AE$8:$AI$8,0),MATCH('Case 2 Listed Peers'!AK$7,[7]Data!$K$8:$O$8,0))+MATCH($AJ6,[7]Data!$D$7:$BW$7,0)-1</f>
        <v>70</v>
      </c>
      <c r="AL5" s="99">
        <f>IF([7]Cover!$F25=1,MATCH('Case 2 Listed Peers'!AL$7,[7]Data!$AE$8:$AI$8,0),MATCH('Case 2 Listed Peers'!AL$7,[7]Data!$K$8:$O$8,0))+MATCH($AJ6,[7]Data!$D$7:$BW$7,0)-1</f>
        <v>72</v>
      </c>
    </row>
    <row r="6" spans="2:40" ht="13.5" customHeight="1" x14ac:dyDescent="0.3">
      <c r="B6" s="100"/>
      <c r="C6" s="121"/>
      <c r="D6" s="147" t="s">
        <v>422</v>
      </c>
      <c r="E6" s="122" t="s">
        <v>438</v>
      </c>
      <c r="F6" s="148" t="s">
        <v>439</v>
      </c>
      <c r="G6" s="148" t="s">
        <v>440</v>
      </c>
      <c r="H6" s="121"/>
      <c r="I6" s="149" t="s">
        <v>211</v>
      </c>
      <c r="J6" s="150"/>
      <c r="K6" s="150"/>
      <c r="L6" s="121"/>
      <c r="M6" s="149" t="s">
        <v>441</v>
      </c>
      <c r="N6" s="150"/>
      <c r="O6" s="150"/>
      <c r="P6" s="121"/>
      <c r="Q6" s="149" t="s">
        <v>442</v>
      </c>
      <c r="R6" s="150"/>
      <c r="S6" s="150"/>
      <c r="T6" s="121"/>
      <c r="U6" s="112"/>
      <c r="V6" s="121"/>
      <c r="W6" s="147" t="s">
        <v>422</v>
      </c>
      <c r="X6" s="122" t="s">
        <v>438</v>
      </c>
      <c r="Y6" s="148" t="s">
        <v>439</v>
      </c>
      <c r="Z6" s="148" t="s">
        <v>440</v>
      </c>
      <c r="AA6" s="121"/>
      <c r="AB6" s="149" t="s">
        <v>443</v>
      </c>
      <c r="AC6" s="150"/>
      <c r="AD6" s="150"/>
      <c r="AE6" s="121"/>
      <c r="AF6" s="149" t="s">
        <v>463</v>
      </c>
      <c r="AG6" s="150"/>
      <c r="AH6" s="150"/>
      <c r="AI6" s="121"/>
      <c r="AJ6" s="149" t="s">
        <v>464</v>
      </c>
      <c r="AK6" s="150"/>
      <c r="AL6" s="150"/>
      <c r="AM6" s="121"/>
    </row>
    <row r="7" spans="2:40" ht="13.5" customHeight="1" x14ac:dyDescent="0.3">
      <c r="B7" s="100"/>
      <c r="C7" s="121"/>
      <c r="D7" s="147"/>
      <c r="E7" s="123">
        <v>43675</v>
      </c>
      <c r="F7" s="148"/>
      <c r="G7" s="148"/>
      <c r="H7" s="121"/>
      <c r="I7" s="152">
        <v>43465</v>
      </c>
      <c r="J7" s="152">
        <v>43830</v>
      </c>
      <c r="K7" s="152">
        <v>44196</v>
      </c>
      <c r="L7" s="121"/>
      <c r="M7" s="152">
        <v>43465</v>
      </c>
      <c r="N7" s="152">
        <v>43830</v>
      </c>
      <c r="O7" s="152">
        <v>44196</v>
      </c>
      <c r="P7" s="121"/>
      <c r="Q7" s="152">
        <v>43465</v>
      </c>
      <c r="R7" s="152">
        <v>43830</v>
      </c>
      <c r="S7" s="152">
        <v>44196</v>
      </c>
      <c r="T7" s="121"/>
      <c r="U7" s="112"/>
      <c r="V7" s="121"/>
      <c r="W7" s="147"/>
      <c r="X7" s="123">
        <v>43675</v>
      </c>
      <c r="Y7" s="148">
        <v>0</v>
      </c>
      <c r="Z7" s="148">
        <v>0</v>
      </c>
      <c r="AA7" s="121"/>
      <c r="AB7" s="152" t="s">
        <v>446</v>
      </c>
      <c r="AC7" s="152" t="s">
        <v>465</v>
      </c>
      <c r="AD7" s="145" t="s">
        <v>466</v>
      </c>
      <c r="AE7" s="121"/>
      <c r="AF7" s="145">
        <v>43465</v>
      </c>
      <c r="AG7" s="145">
        <v>43830</v>
      </c>
      <c r="AH7" s="145">
        <v>44196</v>
      </c>
      <c r="AI7" s="122"/>
      <c r="AJ7" s="145" t="s">
        <v>446</v>
      </c>
      <c r="AK7" s="145" t="s">
        <v>465</v>
      </c>
      <c r="AL7" s="145" t="s">
        <v>466</v>
      </c>
      <c r="AM7" s="121"/>
    </row>
    <row r="8" spans="2:40" ht="13.5" customHeight="1" x14ac:dyDescent="0.3">
      <c r="C8" s="121"/>
      <c r="D8" s="147"/>
      <c r="E8" s="122" t="s">
        <v>448</v>
      </c>
      <c r="F8" s="122" t="s">
        <v>449</v>
      </c>
      <c r="G8" s="122" t="s">
        <v>449</v>
      </c>
      <c r="H8" s="122"/>
      <c r="I8" s="145"/>
      <c r="J8" s="145"/>
      <c r="K8" s="145"/>
      <c r="L8" s="122"/>
      <c r="M8" s="145"/>
      <c r="N8" s="145"/>
      <c r="O8" s="145"/>
      <c r="P8" s="122"/>
      <c r="Q8" s="145"/>
      <c r="R8" s="145"/>
      <c r="S8" s="145"/>
      <c r="T8" s="122"/>
      <c r="U8" s="124"/>
      <c r="V8" s="121"/>
      <c r="W8" s="147"/>
      <c r="X8" s="122" t="s">
        <v>448</v>
      </c>
      <c r="Y8" s="122" t="s">
        <v>449</v>
      </c>
      <c r="Z8" s="122" t="s">
        <v>449</v>
      </c>
      <c r="AA8" s="122"/>
      <c r="AB8" s="145"/>
      <c r="AC8" s="145"/>
      <c r="AD8" s="146"/>
      <c r="AE8" s="122"/>
      <c r="AF8" s="146"/>
      <c r="AG8" s="146"/>
      <c r="AH8" s="146"/>
      <c r="AI8" s="122"/>
      <c r="AJ8" s="146"/>
      <c r="AK8" s="146"/>
      <c r="AL8" s="146"/>
      <c r="AM8" s="122"/>
    </row>
    <row r="9" spans="2:40" ht="13.5" customHeight="1" x14ac:dyDescent="0.3"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1"/>
    </row>
    <row r="10" spans="2:40" ht="13.5" customHeight="1" x14ac:dyDescent="0.3">
      <c r="C10" s="103"/>
      <c r="D10" s="104" t="s">
        <v>450</v>
      </c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3"/>
      <c r="U10" s="103"/>
      <c r="V10" s="101"/>
      <c r="W10" s="104" t="s">
        <v>450</v>
      </c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</row>
    <row r="11" spans="2:40" ht="13.5" customHeight="1" x14ac:dyDescent="0.3">
      <c r="C11" s="106">
        <v>1</v>
      </c>
      <c r="D11" s="107" t="s">
        <v>451</v>
      </c>
      <c r="E11" s="108">
        <v>21.023838300000001</v>
      </c>
      <c r="F11" s="109">
        <v>2083.3965709161207</v>
      </c>
      <c r="G11" s="109">
        <v>2035.8079558361208</v>
      </c>
      <c r="H11" s="103"/>
      <c r="I11" s="110">
        <v>7.9500584095474842</v>
      </c>
      <c r="J11" s="110">
        <v>6.2703016018948654</v>
      </c>
      <c r="K11" s="110">
        <v>5.1773968139220301</v>
      </c>
      <c r="L11" s="109"/>
      <c r="M11" s="110" t="s">
        <v>150</v>
      </c>
      <c r="N11" s="110" t="s">
        <v>150</v>
      </c>
      <c r="O11" s="110" t="s">
        <v>150</v>
      </c>
      <c r="P11" s="110"/>
      <c r="Q11" s="110" t="s">
        <v>150</v>
      </c>
      <c r="R11" s="110" t="s">
        <v>150</v>
      </c>
      <c r="S11" s="110" t="s">
        <v>150</v>
      </c>
      <c r="T11" s="111"/>
      <c r="U11" s="103"/>
      <c r="V11" s="112"/>
      <c r="W11" s="103" t="s">
        <v>451</v>
      </c>
      <c r="X11" s="108">
        <v>21.023838300000001</v>
      </c>
      <c r="Y11" s="109">
        <v>2083.3965709161207</v>
      </c>
      <c r="Z11" s="109">
        <v>2035.8079558361208</v>
      </c>
      <c r="AB11" s="113">
        <v>0.2678909108845739</v>
      </c>
      <c r="AC11" s="113">
        <v>0.21109156343473862</v>
      </c>
      <c r="AD11" s="113">
        <v>0.23916584262474472</v>
      </c>
      <c r="AE11" s="114"/>
      <c r="AF11" s="113">
        <v>-2.5170898962164057E-2</v>
      </c>
      <c r="AG11" s="113">
        <v>-0.1204359690258778</v>
      </c>
      <c r="AH11" s="113">
        <v>-7.841081501055551E-2</v>
      </c>
      <c r="AI11" s="114"/>
      <c r="AJ11" s="113">
        <v>0.14745494185869609</v>
      </c>
      <c r="AK11" s="113">
        <v>0.13268074842418309</v>
      </c>
      <c r="AL11" s="113">
        <v>0.11872987359886691</v>
      </c>
      <c r="AM11" s="115"/>
    </row>
    <row r="12" spans="2:40" ht="13.5" customHeight="1" x14ac:dyDescent="0.3">
      <c r="C12" s="106">
        <v>2</v>
      </c>
      <c r="D12" s="107" t="s">
        <v>452</v>
      </c>
      <c r="E12" s="108">
        <v>113.70535650000001</v>
      </c>
      <c r="F12" s="109">
        <v>27410.087267799165</v>
      </c>
      <c r="G12" s="109">
        <v>26706.912245769163</v>
      </c>
      <c r="H12" s="103"/>
      <c r="I12" s="110" t="s">
        <v>150</v>
      </c>
      <c r="J12" s="110">
        <v>23.941480472287722</v>
      </c>
      <c r="K12" s="110">
        <v>18.634002347557267</v>
      </c>
      <c r="L12" s="109"/>
      <c r="M12" s="110" t="s">
        <v>150</v>
      </c>
      <c r="N12" s="110" t="s">
        <v>150</v>
      </c>
      <c r="O12" s="110">
        <v>71.727608693143878</v>
      </c>
      <c r="P12" s="110"/>
      <c r="Q12" s="110" t="s">
        <v>150</v>
      </c>
      <c r="R12" s="110" t="s">
        <v>150</v>
      </c>
      <c r="S12" s="110" t="s">
        <v>150</v>
      </c>
      <c r="T12" s="111"/>
      <c r="U12" s="103"/>
      <c r="V12" s="112"/>
      <c r="W12" s="103" t="s">
        <v>452</v>
      </c>
      <c r="X12" s="108">
        <v>113.70535650000001</v>
      </c>
      <c r="Y12" s="109">
        <v>27410.087267799165</v>
      </c>
      <c r="Z12" s="109">
        <v>26706.912245769163</v>
      </c>
      <c r="AB12" s="113">
        <v>0.37523258700510359</v>
      </c>
      <c r="AC12" s="113">
        <v>0.28482759772895566</v>
      </c>
      <c r="AD12" s="113">
        <v>0.32926174287848364</v>
      </c>
      <c r="AE12" s="114"/>
      <c r="AF12" s="113">
        <v>0.63291673009422023</v>
      </c>
      <c r="AG12" s="113">
        <v>0.53773473312658782</v>
      </c>
      <c r="AH12" s="113">
        <v>0.31728433473443629</v>
      </c>
      <c r="AI12" s="114"/>
      <c r="AJ12" s="113">
        <v>0.91296732013169146</v>
      </c>
      <c r="AK12" s="113">
        <v>0.6021119324633919</v>
      </c>
      <c r="AL12" s="113">
        <v>0.86699647600507146</v>
      </c>
      <c r="AM12" s="115"/>
    </row>
    <row r="13" spans="2:40" ht="13.5" customHeight="1" x14ac:dyDescent="0.3">
      <c r="C13" s="106">
        <v>3</v>
      </c>
      <c r="D13" s="107" t="s">
        <v>453</v>
      </c>
      <c r="E13" s="108">
        <v>77.937846300000004</v>
      </c>
      <c r="F13" s="109">
        <v>10260.660091653728</v>
      </c>
      <c r="G13" s="109">
        <v>10608.926392273728</v>
      </c>
      <c r="H13" s="103"/>
      <c r="I13" s="110">
        <v>4.546642405313321</v>
      </c>
      <c r="J13" s="110">
        <v>4.3343674819660505</v>
      </c>
      <c r="K13" s="110">
        <v>4.1407049895600281</v>
      </c>
      <c r="L13" s="109"/>
      <c r="M13" s="110">
        <v>16.162539537819409</v>
      </c>
      <c r="N13" s="110">
        <v>12.631416056695508</v>
      </c>
      <c r="O13" s="110">
        <v>11.840842775626751</v>
      </c>
      <c r="P13" s="110"/>
      <c r="Q13" s="110">
        <v>23.472434646418712</v>
      </c>
      <c r="R13" s="110">
        <v>17.378730884034219</v>
      </c>
      <c r="S13" s="110">
        <v>15.48738714730486</v>
      </c>
      <c r="T13" s="111"/>
      <c r="U13" s="103"/>
      <c r="V13" s="112"/>
      <c r="W13" s="103" t="s">
        <v>453</v>
      </c>
      <c r="X13" s="108">
        <v>77.937846300000004</v>
      </c>
      <c r="Y13" s="109">
        <v>10260.660091653728</v>
      </c>
      <c r="Z13" s="109">
        <v>10608.926392273728</v>
      </c>
      <c r="AB13" s="113">
        <v>4.8974832944017797E-2</v>
      </c>
      <c r="AC13" s="113">
        <v>4.6770415398900332E-2</v>
      </c>
      <c r="AD13" s="113">
        <v>4.7872044490071097E-2</v>
      </c>
      <c r="AE13" s="114"/>
      <c r="AF13" s="113">
        <v>0.27006466922424843</v>
      </c>
      <c r="AG13" s="113">
        <v>0.26983827580638303</v>
      </c>
      <c r="AH13" s="113">
        <v>0.28059878612858985</v>
      </c>
      <c r="AI13" s="114"/>
      <c r="AJ13" s="113">
        <v>0.31881310875040081</v>
      </c>
      <c r="AK13" s="113">
        <v>0.32736920152749016</v>
      </c>
      <c r="AL13" s="113">
        <v>0.31771032029645413</v>
      </c>
      <c r="AM13" s="115"/>
    </row>
    <row r="14" spans="2:40" ht="13.5" customHeight="1" x14ac:dyDescent="0.3">
      <c r="C14" s="106">
        <v>4</v>
      </c>
      <c r="D14" s="107" t="s">
        <v>454</v>
      </c>
      <c r="E14" s="108">
        <v>12.577900000000001</v>
      </c>
      <c r="F14" s="109">
        <v>674.20172781100007</v>
      </c>
      <c r="G14" s="109">
        <v>712.29725781100001</v>
      </c>
      <c r="H14" s="103"/>
      <c r="I14" s="110">
        <v>2.0127129651963611</v>
      </c>
      <c r="J14" s="110">
        <v>1.7422859605314451</v>
      </c>
      <c r="K14" s="110">
        <v>1.548316899061059</v>
      </c>
      <c r="L14" s="109"/>
      <c r="M14" s="110">
        <v>23.790595704137274</v>
      </c>
      <c r="N14" s="110">
        <v>17.308335109222412</v>
      </c>
      <c r="O14" s="110">
        <v>15.384667888542587</v>
      </c>
      <c r="P14" s="110"/>
      <c r="Q14" s="110">
        <v>42.535002369099772</v>
      </c>
      <c r="R14" s="110">
        <v>38.522427440633244</v>
      </c>
      <c r="S14" s="110">
        <v>34.352941176470594</v>
      </c>
      <c r="T14" s="111"/>
      <c r="U14" s="103"/>
      <c r="V14" s="112"/>
      <c r="W14" s="103" t="s">
        <v>454</v>
      </c>
      <c r="X14" s="108">
        <v>12.577900000000001</v>
      </c>
      <c r="Y14" s="109">
        <v>674.20172781100007</v>
      </c>
      <c r="Z14" s="109">
        <v>712.29725781100001</v>
      </c>
      <c r="AB14" s="113">
        <v>0.1552139033379045</v>
      </c>
      <c r="AC14" s="113">
        <v>0.12527736511047208</v>
      </c>
      <c r="AD14" s="113">
        <v>0.14014738401974203</v>
      </c>
      <c r="AE14" s="114"/>
      <c r="AF14" s="113">
        <v>7.2785897313397394E-2</v>
      </c>
      <c r="AG14" s="113">
        <v>4.3303726649176602E-2</v>
      </c>
      <c r="AH14" s="113">
        <v>5.2902027318045108E-2</v>
      </c>
      <c r="AI14" s="114"/>
      <c r="AJ14" s="113">
        <v>0.19851762998708111</v>
      </c>
      <c r="AK14" s="113">
        <v>0.17817939242851719</v>
      </c>
      <c r="AL14" s="113">
        <v>0.18345111066891862</v>
      </c>
      <c r="AM14" s="115"/>
    </row>
    <row r="15" spans="2:40" ht="13.5" customHeight="1" x14ac:dyDescent="0.3">
      <c r="C15" s="106">
        <v>5</v>
      </c>
      <c r="D15" s="107" t="s">
        <v>360</v>
      </c>
      <c r="E15" s="108">
        <v>21.609460600000002</v>
      </c>
      <c r="F15" s="109">
        <v>1180.9142350580121</v>
      </c>
      <c r="G15" s="109">
        <v>1053.730229798012</v>
      </c>
      <c r="H15" s="103"/>
      <c r="I15" s="110">
        <v>5.0076053984914566</v>
      </c>
      <c r="J15" s="110">
        <v>4.2513342236787421</v>
      </c>
      <c r="K15" s="110">
        <v>3.7082489227153883</v>
      </c>
      <c r="L15" s="109"/>
      <c r="M15" s="110">
        <v>18.673309479396295</v>
      </c>
      <c r="N15" s="110">
        <v>14.848922661002653</v>
      </c>
      <c r="O15" s="110">
        <v>12.817768729584643</v>
      </c>
      <c r="P15" s="110"/>
      <c r="Q15" s="110">
        <v>33.145067718815767</v>
      </c>
      <c r="R15" s="110">
        <v>28.188174966980032</v>
      </c>
      <c r="S15" s="110">
        <v>23.470360539703606</v>
      </c>
      <c r="T15" s="111"/>
      <c r="U15" s="103"/>
      <c r="V15" s="112"/>
      <c r="W15" s="103" t="s">
        <v>360</v>
      </c>
      <c r="X15" s="108">
        <v>21.609460600000002</v>
      </c>
      <c r="Y15" s="109">
        <v>1180.9142350580121</v>
      </c>
      <c r="Z15" s="109">
        <v>1053.730229798012</v>
      </c>
      <c r="AB15" s="113">
        <v>0.17789031278710016</v>
      </c>
      <c r="AC15" s="113">
        <v>0.14645330242978299</v>
      </c>
      <c r="AD15" s="113">
        <v>0.16206550546637466</v>
      </c>
      <c r="AE15" s="114"/>
      <c r="AF15" s="113">
        <v>0.2377782820818381</v>
      </c>
      <c r="AG15" s="113">
        <v>0.26391281811934619</v>
      </c>
      <c r="AH15" s="113" t="s">
        <v>467</v>
      </c>
      <c r="AI15" s="114"/>
      <c r="AJ15" s="113">
        <v>0.44180313090644635</v>
      </c>
      <c r="AK15" s="113">
        <v>0.14645330242978299</v>
      </c>
      <c r="AL15" s="113">
        <v>0.42597832358572085</v>
      </c>
      <c r="AM15" s="115"/>
    </row>
    <row r="16" spans="2:40" ht="13.5" customHeight="1" x14ac:dyDescent="0.3">
      <c r="C16" s="106">
        <v>6</v>
      </c>
      <c r="D16" s="107" t="s">
        <v>455</v>
      </c>
      <c r="E16" s="108">
        <v>83.015949599999999</v>
      </c>
      <c r="F16" s="109">
        <v>2733.3632327016953</v>
      </c>
      <c r="G16" s="109">
        <v>2631.1756032516955</v>
      </c>
      <c r="H16" s="103"/>
      <c r="I16" s="110">
        <v>22.798225055246906</v>
      </c>
      <c r="J16" s="110">
        <v>16.333761900026449</v>
      </c>
      <c r="K16" s="110">
        <v>12.978397969637001</v>
      </c>
      <c r="L16" s="109"/>
      <c r="M16" s="110" t="s">
        <v>150</v>
      </c>
      <c r="N16" s="110" t="s">
        <v>150</v>
      </c>
      <c r="O16" s="110" t="s">
        <v>150</v>
      </c>
      <c r="P16" s="110"/>
      <c r="Q16" s="110" t="s">
        <v>150</v>
      </c>
      <c r="R16" s="110" t="s">
        <v>150</v>
      </c>
      <c r="S16" s="110" t="s">
        <v>150</v>
      </c>
      <c r="T16" s="111"/>
      <c r="U16" s="103"/>
      <c r="V16" s="112"/>
      <c r="W16" s="103" t="s">
        <v>455</v>
      </c>
      <c r="X16" s="108">
        <v>83.015949599999999</v>
      </c>
      <c r="Y16" s="109">
        <v>2733.3632327016953</v>
      </c>
      <c r="Z16" s="109">
        <v>2631.1756032516955</v>
      </c>
      <c r="AB16" s="113">
        <v>0.3957730738814057</v>
      </c>
      <c r="AC16" s="113">
        <v>0.25853452315450104</v>
      </c>
      <c r="AD16" s="113">
        <v>0.32537866286176009</v>
      </c>
      <c r="AE16" s="114"/>
      <c r="AF16" s="113">
        <v>0.1502313486614002</v>
      </c>
      <c r="AG16" s="113">
        <v>2.5514899389733642E-2</v>
      </c>
      <c r="AH16" s="113">
        <v>6.1341344170841937E-2</v>
      </c>
      <c r="AI16" s="114"/>
      <c r="AJ16" s="113">
        <v>0.42128797327113932</v>
      </c>
      <c r="AK16" s="113">
        <v>0.31987586732534296</v>
      </c>
      <c r="AL16" s="113">
        <v>0.35089356225149371</v>
      </c>
      <c r="AM16" s="115"/>
    </row>
    <row r="17" spans="3:39" ht="13.5" customHeight="1" x14ac:dyDescent="0.3">
      <c r="C17" s="106">
        <v>7</v>
      </c>
      <c r="D17" s="107" t="s">
        <v>456</v>
      </c>
      <c r="E17" s="108">
        <v>39.177444299999998</v>
      </c>
      <c r="F17" s="109">
        <v>2337.9864668744549</v>
      </c>
      <c r="G17" s="109">
        <v>2267.9568874044548</v>
      </c>
      <c r="H17" s="103"/>
      <c r="I17" s="110">
        <v>11.218304167433992</v>
      </c>
      <c r="J17" s="110">
        <v>9.0575734038881262</v>
      </c>
      <c r="K17" s="110">
        <v>7.7400633992345602</v>
      </c>
      <c r="L17" s="109"/>
      <c r="M17" s="110" t="s">
        <v>150</v>
      </c>
      <c r="N17" s="110">
        <v>55.733632473935018</v>
      </c>
      <c r="O17" s="110">
        <v>41.920730499418987</v>
      </c>
      <c r="P17" s="110"/>
      <c r="Q17" s="110" t="s">
        <v>150</v>
      </c>
      <c r="R17" s="110">
        <v>74.754251833359334</v>
      </c>
      <c r="S17" s="110">
        <v>58.04177166117465</v>
      </c>
      <c r="T17" s="111"/>
      <c r="U17" s="103"/>
      <c r="V17" s="112"/>
      <c r="W17" s="103" t="s">
        <v>456</v>
      </c>
      <c r="X17" s="108">
        <v>39.177444299999998</v>
      </c>
      <c r="Y17" s="109">
        <v>2337.9864668744549</v>
      </c>
      <c r="Z17" s="109">
        <v>2267.9568874044548</v>
      </c>
      <c r="AB17" s="113">
        <v>0.23855514796251412</v>
      </c>
      <c r="AC17" s="113">
        <v>0.17021953654589697</v>
      </c>
      <c r="AD17" s="113">
        <v>0.20390258378127424</v>
      </c>
      <c r="AE17" s="114"/>
      <c r="AF17" s="113">
        <v>9.4691652694982614E-2</v>
      </c>
      <c r="AG17" s="113">
        <v>7.4638761399166198E-2</v>
      </c>
      <c r="AH17" s="113">
        <v>0.10137146260572061</v>
      </c>
      <c r="AI17" s="114"/>
      <c r="AJ17" s="113">
        <v>0.31319390936168034</v>
      </c>
      <c r="AK17" s="113">
        <v>0.27159099915161755</v>
      </c>
      <c r="AL17" s="113">
        <v>0.27854134518044044</v>
      </c>
      <c r="AM17" s="115"/>
    </row>
    <row r="18" spans="3:39" ht="13.5" customHeight="1" x14ac:dyDescent="0.3">
      <c r="C18" s="106">
        <v>8</v>
      </c>
      <c r="D18" s="107" t="s">
        <v>457</v>
      </c>
      <c r="E18" s="108">
        <v>73.734714099999991</v>
      </c>
      <c r="F18" s="109">
        <v>3608.4471349571841</v>
      </c>
      <c r="G18" s="109">
        <v>4456.5018342771846</v>
      </c>
      <c r="H18" s="103"/>
      <c r="I18" s="110">
        <v>4.7046448951144555</v>
      </c>
      <c r="J18" s="110">
        <v>4.0577192200070638</v>
      </c>
      <c r="K18" s="110">
        <v>3.7578397320888897</v>
      </c>
      <c r="L18" s="109"/>
      <c r="M18" s="110">
        <v>12.610833659668128</v>
      </c>
      <c r="N18" s="110">
        <v>9.9641942515094097</v>
      </c>
      <c r="O18" s="110">
        <v>9.1603716049857518</v>
      </c>
      <c r="P18" s="110"/>
      <c r="Q18" s="110">
        <v>35.537570032342835</v>
      </c>
      <c r="R18" s="110">
        <v>12.797840391045911</v>
      </c>
      <c r="S18" s="110">
        <v>11.780783617433521</v>
      </c>
      <c r="T18" s="111"/>
      <c r="U18" s="103"/>
      <c r="V18" s="112"/>
      <c r="W18" s="103" t="s">
        <v>457</v>
      </c>
      <c r="X18" s="108">
        <v>73.734714099999991</v>
      </c>
      <c r="Y18" s="109">
        <v>3608.4471349571841</v>
      </c>
      <c r="Z18" s="109">
        <v>4456.5018342771846</v>
      </c>
      <c r="AB18" s="113">
        <v>0.15943086251942915</v>
      </c>
      <c r="AC18" s="113">
        <v>7.980103178894174E-2</v>
      </c>
      <c r="AD18" s="113">
        <v>0.1189077896039612</v>
      </c>
      <c r="AE18" s="114"/>
      <c r="AF18" s="113">
        <v>0.31771770776819253</v>
      </c>
      <c r="AG18" s="113">
        <v>0.27365328884735518</v>
      </c>
      <c r="AH18" s="113">
        <v>0.28115301136460957</v>
      </c>
      <c r="AI18" s="114"/>
      <c r="AJ18" s="113">
        <v>0.43308415136678435</v>
      </c>
      <c r="AK18" s="113">
        <v>0.36095404315355128</v>
      </c>
      <c r="AL18" s="113">
        <v>0.39256107845131638</v>
      </c>
      <c r="AM18" s="115"/>
    </row>
    <row r="19" spans="3:39" ht="13.5" customHeight="1" x14ac:dyDescent="0.3">
      <c r="C19" s="106">
        <v>9</v>
      </c>
      <c r="D19" s="107" t="s">
        <v>458</v>
      </c>
      <c r="E19" s="108">
        <v>26.4453882</v>
      </c>
      <c r="F19" s="109">
        <v>1618.008715148364</v>
      </c>
      <c r="G19" s="109">
        <v>1592.6386418983641</v>
      </c>
      <c r="H19" s="103"/>
      <c r="I19" s="110">
        <v>8.1246547503971911</v>
      </c>
      <c r="J19" s="110">
        <v>6.7441666770549142</v>
      </c>
      <c r="K19" s="110">
        <v>5.6614585897347238</v>
      </c>
      <c r="L19" s="109"/>
      <c r="M19" s="110" t="s">
        <v>150</v>
      </c>
      <c r="N19" s="110" t="s">
        <v>150</v>
      </c>
      <c r="O19" s="110">
        <v>74.021364833546045</v>
      </c>
      <c r="P19" s="110"/>
      <c r="Q19" s="110" t="s">
        <v>150</v>
      </c>
      <c r="R19" s="110" t="s">
        <v>150</v>
      </c>
      <c r="S19" s="110" t="s">
        <v>150</v>
      </c>
      <c r="T19" s="111"/>
      <c r="U19" s="103"/>
      <c r="V19" s="112"/>
      <c r="W19" s="103" t="s">
        <v>458</v>
      </c>
      <c r="X19" s="108">
        <v>26.4453882</v>
      </c>
      <c r="Y19" s="109">
        <v>1618.008715148364</v>
      </c>
      <c r="Z19" s="109">
        <v>1592.6386418983641</v>
      </c>
      <c r="AB19" s="113">
        <v>0.20469364703559143</v>
      </c>
      <c r="AC19" s="113">
        <v>0.19124189820682275</v>
      </c>
      <c r="AD19" s="113">
        <v>0.19794889158610518</v>
      </c>
      <c r="AE19" s="114"/>
      <c r="AF19" s="113">
        <v>6.8710524419824046E-2</v>
      </c>
      <c r="AG19" s="113">
        <v>-8.4329462257285548E-2</v>
      </c>
      <c r="AH19" s="113">
        <v>-8.8757429990157136E-2</v>
      </c>
      <c r="AI19" s="114"/>
      <c r="AJ19" s="113">
        <v>0.12036418477830588</v>
      </c>
      <c r="AK19" s="113">
        <v>0.10248446821666561</v>
      </c>
      <c r="AL19" s="113">
        <v>0.11361942932881963</v>
      </c>
      <c r="AM19" s="115"/>
    </row>
    <row r="20" spans="3:39" ht="13.5" customHeight="1" x14ac:dyDescent="0.3">
      <c r="C20" s="106">
        <v>10</v>
      </c>
      <c r="D20" s="107" t="s">
        <v>361</v>
      </c>
      <c r="E20" s="108">
        <v>122.680705</v>
      </c>
      <c r="F20" s="109">
        <v>7638.6196326821491</v>
      </c>
      <c r="G20" s="109">
        <v>7709.0018084836483</v>
      </c>
      <c r="H20" s="103"/>
      <c r="I20" s="110">
        <v>6.8016247755064834</v>
      </c>
      <c r="J20" s="110">
        <v>5.8408365118537509</v>
      </c>
      <c r="K20" s="110">
        <v>5.395289588814947</v>
      </c>
      <c r="L20" s="109"/>
      <c r="M20" s="110">
        <v>27.597986072935782</v>
      </c>
      <c r="N20" s="110">
        <v>19.017964760883348</v>
      </c>
      <c r="O20" s="110">
        <v>17.169691450124848</v>
      </c>
      <c r="P20" s="110"/>
      <c r="Q20" s="110">
        <v>60.238089419974443</v>
      </c>
      <c r="R20" s="110" t="s">
        <v>468</v>
      </c>
      <c r="S20" s="110" t="s">
        <v>468</v>
      </c>
      <c r="T20" s="111"/>
      <c r="U20" s="103"/>
      <c r="V20" s="112"/>
      <c r="W20" s="103" t="s">
        <v>361</v>
      </c>
      <c r="X20" s="108">
        <v>122.680705</v>
      </c>
      <c r="Y20" s="109">
        <v>7638.6196326821491</v>
      </c>
      <c r="Z20" s="109">
        <v>7709.0018084836483</v>
      </c>
      <c r="AB20" s="113">
        <v>0.16449497631081619</v>
      </c>
      <c r="AC20" s="113">
        <v>8.2580724482792051E-2</v>
      </c>
      <c r="AD20" s="113">
        <v>0.12279108257553206</v>
      </c>
      <c r="AE20" s="114"/>
      <c r="AF20" s="113">
        <v>0.21594636345317827</v>
      </c>
      <c r="AG20" s="113">
        <v>0.26273814614579971</v>
      </c>
      <c r="AH20" s="113">
        <v>0.25249450762352404</v>
      </c>
      <c r="AI20" s="114"/>
      <c r="AJ20" s="113">
        <v>0.42723312245661593</v>
      </c>
      <c r="AK20" s="113">
        <v>0.33507523210631607</v>
      </c>
      <c r="AL20" s="113">
        <v>0.38552922872133177</v>
      </c>
      <c r="AM20" s="115"/>
    </row>
    <row r="21" spans="3:39" ht="13.5" customHeight="1" x14ac:dyDescent="0.3">
      <c r="C21" s="106">
        <v>11</v>
      </c>
      <c r="D21" s="107" t="s">
        <v>459</v>
      </c>
      <c r="E21" s="108">
        <v>13.6642683</v>
      </c>
      <c r="F21" s="109">
        <v>3964.7306263328283</v>
      </c>
      <c r="G21" s="109">
        <v>4987.1817850228272</v>
      </c>
      <c r="H21" s="103"/>
      <c r="I21" s="110">
        <v>3.4591483159180578</v>
      </c>
      <c r="J21" s="110">
        <v>3.2297107313510209</v>
      </c>
      <c r="K21" s="110">
        <v>3.1379338067812088</v>
      </c>
      <c r="L21" s="109"/>
      <c r="M21" s="110">
        <v>17.286253967409348</v>
      </c>
      <c r="N21" s="110">
        <v>10.523957241760769</v>
      </c>
      <c r="O21" s="110">
        <v>9.9259312456583455</v>
      </c>
      <c r="P21" s="110"/>
      <c r="Q21" s="110" t="s">
        <v>150</v>
      </c>
      <c r="R21" s="110">
        <v>14.181958964247185</v>
      </c>
      <c r="S21" s="110">
        <v>13.41880079338611</v>
      </c>
      <c r="T21" s="111"/>
      <c r="U21" s="103"/>
      <c r="V21" s="112"/>
      <c r="W21" s="103" t="s">
        <v>459</v>
      </c>
      <c r="X21" s="108">
        <v>13.6642683</v>
      </c>
      <c r="Y21" s="109">
        <v>3964.7306263328283</v>
      </c>
      <c r="Z21" s="109">
        <v>4987.1817850228272</v>
      </c>
      <c r="AB21" s="113">
        <v>7.1039670005078437E-2</v>
      </c>
      <c r="AC21" s="113">
        <v>2.9247565506792483E-2</v>
      </c>
      <c r="AD21" s="113">
        <v>4.9935699418743207E-2</v>
      </c>
      <c r="AE21" s="114"/>
      <c r="AF21" s="113">
        <v>0.20667288118463872</v>
      </c>
      <c r="AG21" s="113">
        <v>0.19075268325679778</v>
      </c>
      <c r="AH21" s="113" t="s">
        <v>468</v>
      </c>
      <c r="AI21" s="114"/>
      <c r="AJ21" s="113">
        <v>0.26179235326187622</v>
      </c>
      <c r="AK21" s="113" t="s">
        <v>468</v>
      </c>
      <c r="AL21" s="113">
        <v>0.24068838267554099</v>
      </c>
      <c r="AM21" s="115"/>
    </row>
    <row r="22" spans="3:39" ht="13.5" customHeight="1" x14ac:dyDescent="0.3">
      <c r="C22" s="106">
        <v>12</v>
      </c>
      <c r="D22" s="107" t="s">
        <v>309</v>
      </c>
      <c r="E22" s="108">
        <v>2.6985089999999996</v>
      </c>
      <c r="F22" s="109">
        <v>301.28137880114997</v>
      </c>
      <c r="G22" s="109">
        <v>319.68362378494999</v>
      </c>
      <c r="H22" s="103"/>
      <c r="I22" s="110">
        <v>12.561535788686982</v>
      </c>
      <c r="J22" s="110">
        <v>3.2790239178827187</v>
      </c>
      <c r="K22" s="110">
        <v>2.1857287303394153</v>
      </c>
      <c r="L22" s="109"/>
      <c r="M22" s="110" t="s">
        <v>150</v>
      </c>
      <c r="N22" s="110">
        <v>17.254344698223544</v>
      </c>
      <c r="O22" s="110">
        <v>10.116521170952613</v>
      </c>
      <c r="P22" s="110"/>
      <c r="Q22" s="110" t="s">
        <v>150</v>
      </c>
      <c r="R22" s="110" t="s">
        <v>150</v>
      </c>
      <c r="S22" s="110">
        <v>24.905660377358487</v>
      </c>
      <c r="T22" s="111"/>
      <c r="U22" s="103"/>
      <c r="V22" s="112"/>
      <c r="W22" s="103" t="s">
        <v>309</v>
      </c>
      <c r="X22" s="108">
        <v>2.6985089999999996</v>
      </c>
      <c r="Y22" s="109">
        <v>301.28137880114997</v>
      </c>
      <c r="Z22" s="109">
        <v>319.68362378494999</v>
      </c>
      <c r="AB22" s="113" t="s">
        <v>150</v>
      </c>
      <c r="AC22" s="113">
        <v>0.50019710697288988</v>
      </c>
      <c r="AD22" s="113" t="s">
        <v>150</v>
      </c>
      <c r="AE22" s="114"/>
      <c r="AF22" s="113">
        <v>4.2350505954234424E-2</v>
      </c>
      <c r="AG22" s="113">
        <v>0.10462605871607035</v>
      </c>
      <c r="AH22" s="113">
        <v>0.23160800266576614</v>
      </c>
      <c r="AI22" s="114"/>
      <c r="AJ22" s="113" t="s">
        <v>468</v>
      </c>
      <c r="AK22" s="113">
        <v>0.73180510963865597</v>
      </c>
      <c r="AL22" s="113" t="s">
        <v>468</v>
      </c>
      <c r="AM22" s="115"/>
    </row>
    <row r="23" spans="3:39" ht="13.5" customHeight="1" x14ac:dyDescent="0.3">
      <c r="C23" s="106">
        <v>13</v>
      </c>
      <c r="D23" s="107" t="s">
        <v>460</v>
      </c>
      <c r="E23" s="108">
        <v>63.365897699999991</v>
      </c>
      <c r="F23" s="109">
        <v>5000.0819586423931</v>
      </c>
      <c r="G23" s="109">
        <v>4929.6091695123932</v>
      </c>
      <c r="H23" s="103"/>
      <c r="I23" s="110">
        <v>7.0468957210143479</v>
      </c>
      <c r="J23" s="110">
        <v>6.5225363078044163</v>
      </c>
      <c r="K23" s="110">
        <v>5.8365789713385032</v>
      </c>
      <c r="L23" s="109"/>
      <c r="M23" s="110" t="s">
        <v>150</v>
      </c>
      <c r="N23" s="110" t="s">
        <v>150</v>
      </c>
      <c r="O23" s="110" t="s">
        <v>150</v>
      </c>
      <c r="P23" s="110"/>
      <c r="Q23" s="110" t="s">
        <v>150</v>
      </c>
      <c r="R23" s="110" t="s">
        <v>150</v>
      </c>
      <c r="S23" s="110" t="s">
        <v>150</v>
      </c>
      <c r="T23" s="111"/>
      <c r="U23" s="103"/>
      <c r="V23" s="112"/>
      <c r="W23" s="103" t="s">
        <v>460</v>
      </c>
      <c r="X23" s="108">
        <v>63.365897699999991</v>
      </c>
      <c r="Y23" s="109">
        <v>5000.0819586423931</v>
      </c>
      <c r="Z23" s="109">
        <v>4929.6091695123932</v>
      </c>
      <c r="AB23" s="113">
        <v>8.0391950073550267E-2</v>
      </c>
      <c r="AC23" s="113">
        <v>0.11752729464201918</v>
      </c>
      <c r="AD23" s="113">
        <v>9.8802754418967575E-2</v>
      </c>
      <c r="AE23" s="114"/>
      <c r="AF23" s="113">
        <v>0.15890087384096341</v>
      </c>
      <c r="AG23" s="113">
        <v>0.12982249522649758</v>
      </c>
      <c r="AH23" s="113">
        <v>0.16972716222280418</v>
      </c>
      <c r="AI23" s="114"/>
      <c r="AJ23" s="113">
        <v>0.21021444530004785</v>
      </c>
      <c r="AK23" s="113">
        <v>0.28725445686482337</v>
      </c>
      <c r="AL23" s="113">
        <v>0.22862524964546516</v>
      </c>
      <c r="AM23" s="115"/>
    </row>
    <row r="24" spans="3:39" ht="13.5" customHeight="1" x14ac:dyDescent="0.3">
      <c r="C24" s="106">
        <v>14</v>
      </c>
      <c r="D24" s="107" t="s">
        <v>461</v>
      </c>
      <c r="E24" s="108">
        <v>103.1566395</v>
      </c>
      <c r="F24" s="109">
        <v>8452.5384736273645</v>
      </c>
      <c r="G24" s="109">
        <v>8327.3587297673639</v>
      </c>
      <c r="H24" s="103"/>
      <c r="I24" s="110">
        <v>15.755633971971191</v>
      </c>
      <c r="J24" s="110">
        <v>11.783649452416753</v>
      </c>
      <c r="K24" s="110">
        <v>9.5862823088738569</v>
      </c>
      <c r="L24" s="109"/>
      <c r="M24" s="110" t="s">
        <v>150</v>
      </c>
      <c r="N24" s="110" t="s">
        <v>150</v>
      </c>
      <c r="O24" s="110">
        <v>73.405322551079692</v>
      </c>
      <c r="P24" s="110"/>
      <c r="Q24" s="110" t="s">
        <v>150</v>
      </c>
      <c r="R24" s="110" t="s">
        <v>150</v>
      </c>
      <c r="S24" s="110" t="s">
        <v>150</v>
      </c>
      <c r="T24" s="111"/>
      <c r="U24" s="103"/>
      <c r="V24" s="112"/>
      <c r="W24" s="103" t="s">
        <v>461</v>
      </c>
      <c r="X24" s="108">
        <v>103.1566395</v>
      </c>
      <c r="Y24" s="109">
        <v>8452.5384736273645</v>
      </c>
      <c r="Z24" s="109">
        <v>8327.3587297673639</v>
      </c>
      <c r="AB24" s="113">
        <v>0.33707592334561576</v>
      </c>
      <c r="AC24" s="113">
        <v>0.22921994916724198</v>
      </c>
      <c r="AD24" s="113">
        <v>0.28201419591502219</v>
      </c>
      <c r="AE24" s="114"/>
      <c r="AF24" s="113">
        <v>8.9682820089545506E-2</v>
      </c>
      <c r="AG24" s="113">
        <v>6.1483453318159499E-2</v>
      </c>
      <c r="AH24" s="113">
        <v>6.7611605751208462E-2</v>
      </c>
      <c r="AI24" s="114"/>
      <c r="AJ24" s="113">
        <v>0.39855937666377528</v>
      </c>
      <c r="AK24" s="113">
        <v>0.29683155491845042</v>
      </c>
      <c r="AL24" s="113">
        <v>0.34349764923318171</v>
      </c>
      <c r="AM24" s="115"/>
    </row>
    <row r="25" spans="3:39" ht="13.5" customHeight="1" x14ac:dyDescent="0.3">
      <c r="C25" s="106">
        <v>15</v>
      </c>
      <c r="D25" s="107" t="s">
        <v>462</v>
      </c>
      <c r="E25" s="108">
        <v>26.993267299999996</v>
      </c>
      <c r="F25" s="109">
        <v>13618.430781182347</v>
      </c>
      <c r="G25" s="109">
        <v>14117.911713402347</v>
      </c>
      <c r="H25" s="103"/>
      <c r="I25" s="110" t="s">
        <v>150</v>
      </c>
      <c r="J25" s="110">
        <v>29.790145420230928</v>
      </c>
      <c r="K25" s="110">
        <v>21.279620129898372</v>
      </c>
      <c r="L25" s="109"/>
      <c r="M25" s="110" t="s">
        <v>150</v>
      </c>
      <c r="N25" s="110" t="s">
        <v>150</v>
      </c>
      <c r="O25" s="110" t="s">
        <v>150</v>
      </c>
      <c r="P25" s="110"/>
      <c r="Q25" s="110" t="s">
        <v>150</v>
      </c>
      <c r="R25" s="110" t="s">
        <v>150</v>
      </c>
      <c r="S25" s="110" t="s">
        <v>150</v>
      </c>
      <c r="T25" s="111"/>
      <c r="U25" s="103"/>
      <c r="V25" s="112"/>
      <c r="W25" s="103" t="s">
        <v>462</v>
      </c>
      <c r="X25" s="108">
        <v>26.993267299999996</v>
      </c>
      <c r="Y25" s="109">
        <v>13618.430781182347</v>
      </c>
      <c r="Z25" s="109">
        <v>14117.911713402347</v>
      </c>
      <c r="AB25" s="113">
        <v>0.62206058121794838</v>
      </c>
      <c r="AC25" s="113">
        <v>0.39993783903947927</v>
      </c>
      <c r="AD25" s="113">
        <v>0.50691206938605959</v>
      </c>
      <c r="AE25" s="114"/>
      <c r="AF25" s="113">
        <v>-7.2668798425349831E-2</v>
      </c>
      <c r="AG25" s="113">
        <v>-0.18088421945045122</v>
      </c>
      <c r="AH25" s="113">
        <v>-4.2852145696213227E-2</v>
      </c>
      <c r="AI25" s="114"/>
      <c r="AJ25" s="113">
        <v>0.44117636176749719</v>
      </c>
      <c r="AK25" s="113">
        <v>0.35708569334326606</v>
      </c>
      <c r="AL25" s="113">
        <v>0.3260278499356084</v>
      </c>
      <c r="AM25" s="115"/>
    </row>
    <row r="26" spans="3:39" ht="13.5" customHeight="1" x14ac:dyDescent="0.3">
      <c r="C26" s="106">
        <v>16</v>
      </c>
      <c r="D26" s="107" t="s">
        <v>292</v>
      </c>
      <c r="E26" s="108">
        <v>115.70879499999999</v>
      </c>
      <c r="F26" s="109">
        <v>15396.531618974197</v>
      </c>
      <c r="G26" s="109">
        <v>14368.3179169742</v>
      </c>
      <c r="H26" s="103"/>
      <c r="I26" s="110">
        <v>28.170462008306025</v>
      </c>
      <c r="J26" s="110">
        <v>15.846567235261839</v>
      </c>
      <c r="K26" s="110">
        <v>11.934686430726712</v>
      </c>
      <c r="L26" s="109"/>
      <c r="M26" s="110" t="s">
        <v>150</v>
      </c>
      <c r="N26" s="110" t="s">
        <v>150</v>
      </c>
      <c r="O26" s="110" t="s">
        <v>150</v>
      </c>
      <c r="P26" s="110"/>
      <c r="Q26" s="110" t="s">
        <v>150</v>
      </c>
      <c r="R26" s="110" t="s">
        <v>150</v>
      </c>
      <c r="S26" s="110" t="s">
        <v>150</v>
      </c>
      <c r="T26" s="111"/>
      <c r="U26" s="103"/>
      <c r="V26" s="112"/>
      <c r="W26" s="103" t="s">
        <v>292</v>
      </c>
      <c r="X26" s="108">
        <v>115.70879499999999</v>
      </c>
      <c r="Y26" s="109">
        <v>15396.531618974197</v>
      </c>
      <c r="Z26" s="109">
        <v>14368.3179169742</v>
      </c>
      <c r="AB26" s="113">
        <v>0.77770122639690764</v>
      </c>
      <c r="AC26" s="113">
        <v>0.3277740749403944</v>
      </c>
      <c r="AD26" s="113">
        <v>0.53635464701336399</v>
      </c>
      <c r="AE26" s="114"/>
      <c r="AF26" s="113">
        <v>3.3388681474371101E-2</v>
      </c>
      <c r="AG26" s="113">
        <v>-3.1085315826375907E-2</v>
      </c>
      <c r="AH26" s="113">
        <v>3.1344680863781275E-2</v>
      </c>
      <c r="AI26" s="114"/>
      <c r="AJ26" s="113">
        <v>0.74661591057053178</v>
      </c>
      <c r="AK26" s="113">
        <v>0.35911875580417568</v>
      </c>
      <c r="AL26" s="113">
        <v>0.50526933118698814</v>
      </c>
      <c r="AM26" s="115"/>
    </row>
    <row r="27" spans="3:39" ht="14.25" x14ac:dyDescent="0.3">
      <c r="C27" s="116"/>
      <c r="D27" s="105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AB27" s="95"/>
    </row>
    <row r="28" spans="3:39" ht="13.5" customHeight="1" x14ac:dyDescent="0.3">
      <c r="C28" s="116"/>
      <c r="D28" s="117" t="s">
        <v>435</v>
      </c>
      <c r="E28" s="118"/>
      <c r="F28" s="118"/>
      <c r="G28" s="118"/>
      <c r="H28" s="118"/>
      <c r="I28" s="119">
        <v>10.011296330581732</v>
      </c>
      <c r="J28" s="119">
        <v>10.315945241478797</v>
      </c>
      <c r="K28" s="119">
        <v>7.668909351892748</v>
      </c>
      <c r="L28" s="118"/>
      <c r="M28" s="119">
        <v>19.353586403561042</v>
      </c>
      <c r="N28" s="119">
        <v>19.660345906654083</v>
      </c>
      <c r="O28" s="119">
        <v>31.59007467660583</v>
      </c>
      <c r="P28" s="118"/>
      <c r="Q28" s="119">
        <v>38.985632837330307</v>
      </c>
      <c r="R28" s="119">
        <v>30.970564080049986</v>
      </c>
      <c r="S28" s="119">
        <v>25.922529330404547</v>
      </c>
      <c r="T28" s="103"/>
      <c r="U28" s="103"/>
      <c r="W28" s="117" t="s">
        <v>435</v>
      </c>
      <c r="X28" s="118"/>
      <c r="Y28" s="118"/>
      <c r="Z28" s="118"/>
      <c r="AA28" s="118"/>
      <c r="AB28" s="120">
        <v>0.27176130704717044</v>
      </c>
      <c r="AC28" s="120">
        <v>0.20004386178441383</v>
      </c>
      <c r="AD28" s="120">
        <v>0.22409739306934703</v>
      </c>
      <c r="AE28" s="118"/>
      <c r="AF28" s="120">
        <v>0.15587495255422004</v>
      </c>
      <c r="AG28" s="120">
        <v>0.11383027334006768</v>
      </c>
      <c r="AH28" s="120">
        <v>0.11695832391088581</v>
      </c>
      <c r="AI28" s="118"/>
      <c r="AJ28" s="120">
        <v>0.38620519469550468</v>
      </c>
      <c r="AK28" s="120">
        <v>0.320591383853082</v>
      </c>
      <c r="AL28" s="120">
        <v>0.33854128071768125</v>
      </c>
    </row>
    <row r="29" spans="3:39" ht="13.5" customHeight="1" x14ac:dyDescent="0.3">
      <c r="C29" s="116"/>
      <c r="D29" s="117" t="s">
        <v>436</v>
      </c>
      <c r="E29" s="118"/>
      <c r="F29" s="118"/>
      <c r="G29" s="118"/>
      <c r="H29" s="118"/>
      <c r="I29" s="119">
        <v>7.4984770652809161</v>
      </c>
      <c r="J29" s="119">
        <v>6.6333514924296653</v>
      </c>
      <c r="K29" s="119">
        <v>5.5283740892748359</v>
      </c>
      <c r="L29" s="118"/>
      <c r="M29" s="119">
        <v>17.979781723402823</v>
      </c>
      <c r="N29" s="119">
        <v>16.051633679613097</v>
      </c>
      <c r="O29" s="119">
        <v>15.384667888542587</v>
      </c>
      <c r="P29" s="118"/>
      <c r="Q29" s="119">
        <v>35.537570032342835</v>
      </c>
      <c r="R29" s="119">
        <v>22.783452925507127</v>
      </c>
      <c r="S29" s="119">
        <v>23.470360539703606</v>
      </c>
      <c r="T29" s="103"/>
      <c r="U29" s="103"/>
      <c r="W29" s="117" t="s">
        <v>436</v>
      </c>
      <c r="X29" s="118"/>
      <c r="Y29" s="118"/>
      <c r="Z29" s="118"/>
      <c r="AA29" s="118"/>
      <c r="AB29" s="120">
        <v>0.20469364703559143</v>
      </c>
      <c r="AC29" s="120">
        <v>0.18073071737635987</v>
      </c>
      <c r="AD29" s="120">
        <v>0.19794889158610518</v>
      </c>
      <c r="AE29" s="118"/>
      <c r="AF29" s="120">
        <v>0.12246150067819141</v>
      </c>
      <c r="AG29" s="120">
        <v>8.9632410057618267E-2</v>
      </c>
      <c r="AH29" s="120">
        <v>8.4491534178464528E-2</v>
      </c>
      <c r="AI29" s="118"/>
      <c r="AJ29" s="120">
        <v>0.39855937666377528</v>
      </c>
      <c r="AK29" s="120">
        <v>0.31987586732534296</v>
      </c>
      <c r="AL29" s="120">
        <v>0.3260278499356084</v>
      </c>
    </row>
    <row r="30" spans="3:39" ht="13.5" customHeight="1" x14ac:dyDescent="0.25"/>
    <row r="31" spans="3:39" ht="13.5" customHeight="1" x14ac:dyDescent="0.25"/>
    <row r="32" spans="3:39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</sheetData>
  <dataConsolidate/>
  <mergeCells count="30">
    <mergeCell ref="AC7:AC8"/>
    <mergeCell ref="AD7:AD8"/>
    <mergeCell ref="AF7:AF8"/>
    <mergeCell ref="AG7:AG8"/>
    <mergeCell ref="D6:D8"/>
    <mergeCell ref="F6:F7"/>
    <mergeCell ref="G6:G7"/>
    <mergeCell ref="I6:K6"/>
    <mergeCell ref="M6:O6"/>
    <mergeCell ref="Q6:S6"/>
    <mergeCell ref="I7:I8"/>
    <mergeCell ref="J7:J8"/>
    <mergeCell ref="K7:K8"/>
    <mergeCell ref="M7:M8"/>
    <mergeCell ref="AH7:AH8"/>
    <mergeCell ref="AJ7:AJ8"/>
    <mergeCell ref="AK7:AK8"/>
    <mergeCell ref="AL7:AL8"/>
    <mergeCell ref="N7:N8"/>
    <mergeCell ref="O7:O8"/>
    <mergeCell ref="Q7:Q8"/>
    <mergeCell ref="R7:R8"/>
    <mergeCell ref="S7:S8"/>
    <mergeCell ref="AB7:AB8"/>
    <mergeCell ref="W6:W8"/>
    <mergeCell ref="Y6:Y7"/>
    <mergeCell ref="Z6:Z7"/>
    <mergeCell ref="AB6:AD6"/>
    <mergeCell ref="AF6:AH6"/>
    <mergeCell ref="AJ6:AL6"/>
  </mergeCells>
  <conditionalFormatting sqref="H12:H17 P12:P17 D11:G17">
    <cfRule type="expression" dxfId="113" priority="114">
      <formula>MOD(ROW(),2)=0</formula>
    </cfRule>
  </conditionalFormatting>
  <conditionalFormatting sqref="W12:W17 AA12:AL17">
    <cfRule type="expression" dxfId="112" priority="113">
      <formula>MOD(ROW(),2)=0</formula>
    </cfRule>
  </conditionalFormatting>
  <conditionalFormatting sqref="L11">
    <cfRule type="expression" dxfId="111" priority="111">
      <formula>MOD(ROW(),2)=0</formula>
    </cfRule>
  </conditionalFormatting>
  <conditionalFormatting sqref="I12:L12">
    <cfRule type="expression" dxfId="110" priority="110">
      <formula>MOD(ROW(),2)=0</formula>
    </cfRule>
  </conditionalFormatting>
  <conditionalFormatting sqref="N13">
    <cfRule type="expression" dxfId="109" priority="100">
      <formula>MOD(ROW(),2)=0</formula>
    </cfRule>
  </conditionalFormatting>
  <conditionalFormatting sqref="N11:N17">
    <cfRule type="expression" dxfId="108" priority="99">
      <formula>MOD(ROW(),2)=0</formula>
    </cfRule>
  </conditionalFormatting>
  <conditionalFormatting sqref="N11:N17">
    <cfRule type="expression" dxfId="107" priority="98">
      <formula>MOD(ROW(),2)=0</formula>
    </cfRule>
  </conditionalFormatting>
  <conditionalFormatting sqref="O12">
    <cfRule type="expression" dxfId="106" priority="97">
      <formula>MOD(ROW(),2)=0</formula>
    </cfRule>
  </conditionalFormatting>
  <conditionalFormatting sqref="H11 P11">
    <cfRule type="expression" dxfId="105" priority="112">
      <formula>MOD(ROW(),2)=0</formula>
    </cfRule>
  </conditionalFormatting>
  <conditionalFormatting sqref="Q11:Q17">
    <cfRule type="expression" dxfId="104" priority="91">
      <formula>MOD(ROW(),2)=0</formula>
    </cfRule>
  </conditionalFormatting>
  <conditionalFormatting sqref="I13:L13">
    <cfRule type="expression" dxfId="103" priority="109">
      <formula>MOD(ROW(),2)=0</formula>
    </cfRule>
  </conditionalFormatting>
  <conditionalFormatting sqref="I14:L17 I11:K13">
    <cfRule type="expression" dxfId="102" priority="108">
      <formula>MOD(ROW(),2)=0</formula>
    </cfRule>
  </conditionalFormatting>
  <conditionalFormatting sqref="I11:K17">
    <cfRule type="expression" dxfId="101" priority="107">
      <formula>MOD(ROW(),2)=0</formula>
    </cfRule>
  </conditionalFormatting>
  <conditionalFormatting sqref="W11:W17 AA11:AL17">
    <cfRule type="expression" dxfId="100" priority="106">
      <formula>MOD(ROW(),2)=0</formula>
    </cfRule>
  </conditionalFormatting>
  <conditionalFormatting sqref="M12">
    <cfRule type="expression" dxfId="99" priority="105">
      <formula>MOD(ROW(),2)=0</formula>
    </cfRule>
  </conditionalFormatting>
  <conditionalFormatting sqref="X11:Z17">
    <cfRule type="expression" dxfId="98" priority="81">
      <formula>MOD(ROW(),2)=0</formula>
    </cfRule>
  </conditionalFormatting>
  <conditionalFormatting sqref="Q11:Q17">
    <cfRule type="expression" dxfId="97" priority="90">
      <formula>MOD(ROW(),2)=0</formula>
    </cfRule>
  </conditionalFormatting>
  <conditionalFormatting sqref="R12">
    <cfRule type="expression" dxfId="96" priority="89">
      <formula>MOD(ROW(),2)=0</formula>
    </cfRule>
  </conditionalFormatting>
  <conditionalFormatting sqref="R13">
    <cfRule type="expression" dxfId="95" priority="88">
      <formula>MOD(ROW(),2)=0</formula>
    </cfRule>
  </conditionalFormatting>
  <conditionalFormatting sqref="R11:R17">
    <cfRule type="expression" dxfId="94" priority="87">
      <formula>MOD(ROW(),2)=0</formula>
    </cfRule>
  </conditionalFormatting>
  <conditionalFormatting sqref="R11:R17">
    <cfRule type="expression" dxfId="93" priority="86">
      <formula>MOD(ROW(),2)=0</formula>
    </cfRule>
  </conditionalFormatting>
  <conditionalFormatting sqref="S12">
    <cfRule type="expression" dxfId="92" priority="85">
      <formula>MOD(ROW(),2)=0</formula>
    </cfRule>
  </conditionalFormatting>
  <conditionalFormatting sqref="S13">
    <cfRule type="expression" dxfId="91" priority="84">
      <formula>MOD(ROW(),2)=0</formula>
    </cfRule>
  </conditionalFormatting>
  <conditionalFormatting sqref="S11:S17">
    <cfRule type="expression" dxfId="90" priority="83">
      <formula>MOD(ROW(),2)=0</formula>
    </cfRule>
  </conditionalFormatting>
  <conditionalFormatting sqref="S11:S17">
    <cfRule type="expression" dxfId="89" priority="82">
      <formula>MOD(ROW(),2)=0</formula>
    </cfRule>
  </conditionalFormatting>
  <conditionalFormatting sqref="M13">
    <cfRule type="expression" dxfId="88" priority="104">
      <formula>MOD(ROW(),2)=0</formula>
    </cfRule>
  </conditionalFormatting>
  <conditionalFormatting sqref="M11:M17">
    <cfRule type="expression" dxfId="87" priority="103">
      <formula>MOD(ROW(),2)=0</formula>
    </cfRule>
  </conditionalFormatting>
  <conditionalFormatting sqref="M11:M17">
    <cfRule type="expression" dxfId="86" priority="102">
      <formula>MOD(ROW(),2)=0</formula>
    </cfRule>
  </conditionalFormatting>
  <conditionalFormatting sqref="N12">
    <cfRule type="expression" dxfId="85" priority="101">
      <formula>MOD(ROW(),2)=0</formula>
    </cfRule>
  </conditionalFormatting>
  <conditionalFormatting sqref="O13">
    <cfRule type="expression" dxfId="84" priority="96">
      <formula>MOD(ROW(),2)=0</formula>
    </cfRule>
  </conditionalFormatting>
  <conditionalFormatting sqref="O11:O17">
    <cfRule type="expression" dxfId="83" priority="95">
      <formula>MOD(ROW(),2)=0</formula>
    </cfRule>
  </conditionalFormatting>
  <conditionalFormatting sqref="O11:O17">
    <cfRule type="expression" dxfId="82" priority="94">
      <formula>MOD(ROW(),2)=0</formula>
    </cfRule>
  </conditionalFormatting>
  <conditionalFormatting sqref="Q12">
    <cfRule type="expression" dxfId="81" priority="93">
      <formula>MOD(ROW(),2)=0</formula>
    </cfRule>
  </conditionalFormatting>
  <conditionalFormatting sqref="Q13">
    <cfRule type="expression" dxfId="80" priority="92">
      <formula>MOD(ROW(),2)=0</formula>
    </cfRule>
  </conditionalFormatting>
  <conditionalFormatting sqref="P18:P23 D18:H23">
    <cfRule type="expression" dxfId="79" priority="80">
      <formula>MOD(ROW(),2)=0</formula>
    </cfRule>
  </conditionalFormatting>
  <conditionalFormatting sqref="W18:W23 AA18:AL23">
    <cfRule type="expression" dxfId="78" priority="79">
      <formula>MOD(ROW(),2)=0</formula>
    </cfRule>
  </conditionalFormatting>
  <conditionalFormatting sqref="I18:L18">
    <cfRule type="expression" dxfId="77" priority="78">
      <formula>MOD(ROW(),2)=0</formula>
    </cfRule>
  </conditionalFormatting>
  <conditionalFormatting sqref="N19">
    <cfRule type="expression" dxfId="76" priority="68">
      <formula>MOD(ROW(),2)=0</formula>
    </cfRule>
  </conditionalFormatting>
  <conditionalFormatting sqref="N18:N23">
    <cfRule type="expression" dxfId="75" priority="67">
      <formula>MOD(ROW(),2)=0</formula>
    </cfRule>
  </conditionalFormatting>
  <conditionalFormatting sqref="N18:N23">
    <cfRule type="expression" dxfId="74" priority="66">
      <formula>MOD(ROW(),2)=0</formula>
    </cfRule>
  </conditionalFormatting>
  <conditionalFormatting sqref="O18">
    <cfRule type="expression" dxfId="73" priority="65">
      <formula>MOD(ROW(),2)=0</formula>
    </cfRule>
  </conditionalFormatting>
  <conditionalFormatting sqref="Q18:Q23">
    <cfRule type="expression" dxfId="72" priority="59">
      <formula>MOD(ROW(),2)=0</formula>
    </cfRule>
  </conditionalFormatting>
  <conditionalFormatting sqref="I19:L19">
    <cfRule type="expression" dxfId="71" priority="77">
      <formula>MOD(ROW(),2)=0</formula>
    </cfRule>
  </conditionalFormatting>
  <conditionalFormatting sqref="I20:L23 I18:K19">
    <cfRule type="expression" dxfId="70" priority="76">
      <formula>MOD(ROW(),2)=0</formula>
    </cfRule>
  </conditionalFormatting>
  <conditionalFormatting sqref="I18:K23">
    <cfRule type="expression" dxfId="69" priority="75">
      <formula>MOD(ROW(),2)=0</formula>
    </cfRule>
  </conditionalFormatting>
  <conditionalFormatting sqref="W18:W23 AA18:AL23">
    <cfRule type="expression" dxfId="68" priority="74">
      <formula>MOD(ROW(),2)=0</formula>
    </cfRule>
  </conditionalFormatting>
  <conditionalFormatting sqref="M18">
    <cfRule type="expression" dxfId="67" priority="73">
      <formula>MOD(ROW(),2)=0</formula>
    </cfRule>
  </conditionalFormatting>
  <conditionalFormatting sqref="X18:Z23">
    <cfRule type="expression" dxfId="66" priority="49">
      <formula>MOD(ROW(),2)=0</formula>
    </cfRule>
  </conditionalFormatting>
  <conditionalFormatting sqref="Q18:Q23">
    <cfRule type="expression" dxfId="65" priority="58">
      <formula>MOD(ROW(),2)=0</formula>
    </cfRule>
  </conditionalFormatting>
  <conditionalFormatting sqref="R18">
    <cfRule type="expression" dxfId="64" priority="57">
      <formula>MOD(ROW(),2)=0</formula>
    </cfRule>
  </conditionalFormatting>
  <conditionalFormatting sqref="R19">
    <cfRule type="expression" dxfId="63" priority="56">
      <formula>MOD(ROW(),2)=0</formula>
    </cfRule>
  </conditionalFormatting>
  <conditionalFormatting sqref="R18:R23">
    <cfRule type="expression" dxfId="62" priority="55">
      <formula>MOD(ROW(),2)=0</formula>
    </cfRule>
  </conditionalFormatting>
  <conditionalFormatting sqref="R18:R23">
    <cfRule type="expression" dxfId="61" priority="54">
      <formula>MOD(ROW(),2)=0</formula>
    </cfRule>
  </conditionalFormatting>
  <conditionalFormatting sqref="S18">
    <cfRule type="expression" dxfId="60" priority="53">
      <formula>MOD(ROW(),2)=0</formula>
    </cfRule>
  </conditionalFormatting>
  <conditionalFormatting sqref="S19">
    <cfRule type="expression" dxfId="59" priority="52">
      <formula>MOD(ROW(),2)=0</formula>
    </cfRule>
  </conditionalFormatting>
  <conditionalFormatting sqref="S18:S23">
    <cfRule type="expression" dxfId="58" priority="51">
      <formula>MOD(ROW(),2)=0</formula>
    </cfRule>
  </conditionalFormatting>
  <conditionalFormatting sqref="S18:S23">
    <cfRule type="expression" dxfId="57" priority="50">
      <formula>MOD(ROW(),2)=0</formula>
    </cfRule>
  </conditionalFormatting>
  <conditionalFormatting sqref="M19">
    <cfRule type="expression" dxfId="56" priority="72">
      <formula>MOD(ROW(),2)=0</formula>
    </cfRule>
  </conditionalFormatting>
  <conditionalFormatting sqref="M18:M23">
    <cfRule type="expression" dxfId="55" priority="71">
      <formula>MOD(ROW(),2)=0</formula>
    </cfRule>
  </conditionalFormatting>
  <conditionalFormatting sqref="M18:M23">
    <cfRule type="expression" dxfId="54" priority="70">
      <formula>MOD(ROW(),2)=0</formula>
    </cfRule>
  </conditionalFormatting>
  <conditionalFormatting sqref="N18">
    <cfRule type="expression" dxfId="53" priority="69">
      <formula>MOD(ROW(),2)=0</formula>
    </cfRule>
  </conditionalFormatting>
  <conditionalFormatting sqref="O19">
    <cfRule type="expression" dxfId="52" priority="64">
      <formula>MOD(ROW(),2)=0</formula>
    </cfRule>
  </conditionalFormatting>
  <conditionalFormatting sqref="O18:O23">
    <cfRule type="expression" dxfId="51" priority="63">
      <formula>MOD(ROW(),2)=0</formula>
    </cfRule>
  </conditionalFormatting>
  <conditionalFormatting sqref="O18:O23">
    <cfRule type="expression" dxfId="50" priority="62">
      <formula>MOD(ROW(),2)=0</formula>
    </cfRule>
  </conditionalFormatting>
  <conditionalFormatting sqref="Q18">
    <cfRule type="expression" dxfId="49" priority="61">
      <formula>MOD(ROW(),2)=0</formula>
    </cfRule>
  </conditionalFormatting>
  <conditionalFormatting sqref="Q19">
    <cfRule type="expression" dxfId="48" priority="60">
      <formula>MOD(ROW(),2)=0</formula>
    </cfRule>
  </conditionalFormatting>
  <conditionalFormatting sqref="P24:P26 D24:H26">
    <cfRule type="expression" dxfId="47" priority="48">
      <formula>MOD(ROW(),2)=0</formula>
    </cfRule>
  </conditionalFormatting>
  <conditionalFormatting sqref="W24:W26 AA24:AL26">
    <cfRule type="expression" dxfId="46" priority="47">
      <formula>MOD(ROW(),2)=0</formula>
    </cfRule>
  </conditionalFormatting>
  <conditionalFormatting sqref="I24:L24">
    <cfRule type="expression" dxfId="45" priority="46">
      <formula>MOD(ROW(),2)=0</formula>
    </cfRule>
  </conditionalFormatting>
  <conditionalFormatting sqref="N25">
    <cfRule type="expression" dxfId="44" priority="36">
      <formula>MOD(ROW(),2)=0</formula>
    </cfRule>
  </conditionalFormatting>
  <conditionalFormatting sqref="N24:N26">
    <cfRule type="expression" dxfId="43" priority="35">
      <formula>MOD(ROW(),2)=0</formula>
    </cfRule>
  </conditionalFormatting>
  <conditionalFormatting sqref="N24:N26">
    <cfRule type="expression" dxfId="42" priority="34">
      <formula>MOD(ROW(),2)=0</formula>
    </cfRule>
  </conditionalFormatting>
  <conditionalFormatting sqref="O24">
    <cfRule type="expression" dxfId="41" priority="33">
      <formula>MOD(ROW(),2)=0</formula>
    </cfRule>
  </conditionalFormatting>
  <conditionalFormatting sqref="Q24:Q26">
    <cfRule type="expression" dxfId="40" priority="27">
      <formula>MOD(ROW(),2)=0</formula>
    </cfRule>
  </conditionalFormatting>
  <conditionalFormatting sqref="I25:L25">
    <cfRule type="expression" dxfId="39" priority="45">
      <formula>MOD(ROW(),2)=0</formula>
    </cfRule>
  </conditionalFormatting>
  <conditionalFormatting sqref="I24:K25 I26:L26">
    <cfRule type="expression" dxfId="38" priority="44">
      <formula>MOD(ROW(),2)=0</formula>
    </cfRule>
  </conditionalFormatting>
  <conditionalFormatting sqref="I24:K26">
    <cfRule type="expression" dxfId="37" priority="43">
      <formula>MOD(ROW(),2)=0</formula>
    </cfRule>
  </conditionalFormatting>
  <conditionalFormatting sqref="W24:W26 AA24:AL26">
    <cfRule type="expression" dxfId="36" priority="42">
      <formula>MOD(ROW(),2)=0</formula>
    </cfRule>
  </conditionalFormatting>
  <conditionalFormatting sqref="M24">
    <cfRule type="expression" dxfId="35" priority="41">
      <formula>MOD(ROW(),2)=0</formula>
    </cfRule>
  </conditionalFormatting>
  <conditionalFormatting sqref="X24:Z26">
    <cfRule type="expression" dxfId="34" priority="17">
      <formula>MOD(ROW(),2)=0</formula>
    </cfRule>
  </conditionalFormatting>
  <conditionalFormatting sqref="Q24:Q26">
    <cfRule type="expression" dxfId="33" priority="26">
      <formula>MOD(ROW(),2)=0</formula>
    </cfRule>
  </conditionalFormatting>
  <conditionalFormatting sqref="R24">
    <cfRule type="expression" dxfId="32" priority="25">
      <formula>MOD(ROW(),2)=0</formula>
    </cfRule>
  </conditionalFormatting>
  <conditionalFormatting sqref="R25">
    <cfRule type="expression" dxfId="31" priority="24">
      <formula>MOD(ROW(),2)=0</formula>
    </cfRule>
  </conditionalFormatting>
  <conditionalFormatting sqref="R24:R26">
    <cfRule type="expression" dxfId="30" priority="23">
      <formula>MOD(ROW(),2)=0</formula>
    </cfRule>
  </conditionalFormatting>
  <conditionalFormatting sqref="R24:R26">
    <cfRule type="expression" dxfId="29" priority="22">
      <formula>MOD(ROW(),2)=0</formula>
    </cfRule>
  </conditionalFormatting>
  <conditionalFormatting sqref="S24">
    <cfRule type="expression" dxfId="28" priority="21">
      <formula>MOD(ROW(),2)=0</formula>
    </cfRule>
  </conditionalFormatting>
  <conditionalFormatting sqref="S25">
    <cfRule type="expression" dxfId="27" priority="20">
      <formula>MOD(ROW(),2)=0</formula>
    </cfRule>
  </conditionalFormatting>
  <conditionalFormatting sqref="S24:S26">
    <cfRule type="expression" dxfId="26" priority="19">
      <formula>MOD(ROW(),2)=0</formula>
    </cfRule>
  </conditionalFormatting>
  <conditionalFormatting sqref="S24:S26">
    <cfRule type="expression" dxfId="25" priority="18">
      <formula>MOD(ROW(),2)=0</formula>
    </cfRule>
  </conditionalFormatting>
  <conditionalFormatting sqref="M25">
    <cfRule type="expression" dxfId="24" priority="40">
      <formula>MOD(ROW(),2)=0</formula>
    </cfRule>
  </conditionalFormatting>
  <conditionalFormatting sqref="M24:M26">
    <cfRule type="expression" dxfId="23" priority="39">
      <formula>MOD(ROW(),2)=0</formula>
    </cfRule>
  </conditionalFormatting>
  <conditionalFormatting sqref="M24:M26">
    <cfRule type="expression" dxfId="22" priority="38">
      <formula>MOD(ROW(),2)=0</formula>
    </cfRule>
  </conditionalFormatting>
  <conditionalFormatting sqref="N24">
    <cfRule type="expression" dxfId="21" priority="37">
      <formula>MOD(ROW(),2)=0</formula>
    </cfRule>
  </conditionalFormatting>
  <conditionalFormatting sqref="O25">
    <cfRule type="expression" dxfId="20" priority="32">
      <formula>MOD(ROW(),2)=0</formula>
    </cfRule>
  </conditionalFormatting>
  <conditionalFormatting sqref="O24:O26">
    <cfRule type="expression" dxfId="19" priority="31">
      <formula>MOD(ROW(),2)=0</formula>
    </cfRule>
  </conditionalFormatting>
  <conditionalFormatting sqref="O24:O26">
    <cfRule type="expression" dxfId="18" priority="30">
      <formula>MOD(ROW(),2)=0</formula>
    </cfRule>
  </conditionalFormatting>
  <conditionalFormatting sqref="Q24">
    <cfRule type="expression" dxfId="17" priority="29">
      <formula>MOD(ROW(),2)=0</formula>
    </cfRule>
  </conditionalFormatting>
  <conditionalFormatting sqref="Q25">
    <cfRule type="expression" dxfId="16" priority="28">
      <formula>MOD(ROW(),2)=0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C52923FB-5D6B-440A-90AF-1AD444F92FAF}">
            <xm:f>IF('[Comp Model - Mobica Case Study.xlsx]Cover'!#REF!=0,1,0)</xm:f>
            <x14:dxf>
              <numFmt numFmtId="175" formatCode="[$-409]mmm\-yy;@"/>
            </x14:dxf>
          </x14:cfRule>
          <xm:sqref>I7:K8</xm:sqref>
        </x14:conditionalFormatting>
        <x14:conditionalFormatting xmlns:xm="http://schemas.microsoft.com/office/excel/2006/main">
          <x14:cfRule type="expression" priority="9" id="{3D5DD6F7-43A5-4FB6-A839-361B782AA4FE}">
            <xm:f>IF('[Comp Model - Mobica Case Study.xlsx]Cover'!#REF!=0,1,0)</xm:f>
            <x14:dxf>
              <numFmt numFmtId="175" formatCode="[$-409]mmm\-yy;@"/>
            </x14:dxf>
          </x14:cfRule>
          <xm:sqref>M7:M8</xm:sqref>
        </x14:conditionalFormatting>
        <x14:conditionalFormatting xmlns:xm="http://schemas.microsoft.com/office/excel/2006/main">
          <x14:cfRule type="expression" priority="8" id="{76DB0F6E-40AD-4640-8163-5EF1A98920EA}">
            <xm:f>IF('[Comp Model - Mobica Case Study.xlsx]Cover'!#REF!=0,1,0)</xm:f>
            <x14:dxf>
              <numFmt numFmtId="175" formatCode="[$-409]mmm\-yy;@"/>
            </x14:dxf>
          </x14:cfRule>
          <xm:sqref>N7:N8</xm:sqref>
        </x14:conditionalFormatting>
        <x14:conditionalFormatting xmlns:xm="http://schemas.microsoft.com/office/excel/2006/main">
          <x14:cfRule type="expression" priority="7" id="{5B42D217-C7FB-4667-86B6-8C0E94B88534}">
            <xm:f>IF('[Comp Model - Mobica Case Study.xlsx]Cover'!#REF!=0,1,0)</xm:f>
            <x14:dxf>
              <numFmt numFmtId="175" formatCode="[$-409]mmm\-yy;@"/>
            </x14:dxf>
          </x14:cfRule>
          <xm:sqref>O7:O8</xm:sqref>
        </x14:conditionalFormatting>
        <x14:conditionalFormatting xmlns:xm="http://schemas.microsoft.com/office/excel/2006/main">
          <x14:cfRule type="expression" priority="6" id="{07D32957-F3BB-46DC-99BF-0A117B293F93}">
            <xm:f>IF('[Comp Model - Mobica Case Study.xlsx]Cover'!#REF!=0,1,0)</xm:f>
            <x14:dxf>
              <numFmt numFmtId="175" formatCode="[$-409]mmm\-yy;@"/>
            </x14:dxf>
          </x14:cfRule>
          <xm:sqref>Q7:Q8</xm:sqref>
        </x14:conditionalFormatting>
        <x14:conditionalFormatting xmlns:xm="http://schemas.microsoft.com/office/excel/2006/main">
          <x14:cfRule type="expression" priority="5" id="{707DEC70-3861-4B9B-9D19-303081C89F42}">
            <xm:f>IF('[Comp Model - Mobica Case Study.xlsx]Cover'!#REF!=0,1,0)</xm:f>
            <x14:dxf>
              <numFmt numFmtId="175" formatCode="[$-409]mmm\-yy;@"/>
            </x14:dxf>
          </x14:cfRule>
          <xm:sqref>R7:R8</xm:sqref>
        </x14:conditionalFormatting>
        <x14:conditionalFormatting xmlns:xm="http://schemas.microsoft.com/office/excel/2006/main">
          <x14:cfRule type="expression" priority="4" id="{74CFB1BB-3268-4135-9002-94322C0FC7D6}">
            <xm:f>IF('[Comp Model - Mobica Case Study.xlsx]Cover'!#REF!=0,1,0)</xm:f>
            <x14:dxf>
              <numFmt numFmtId="175" formatCode="[$-409]mmm\-yy;@"/>
            </x14:dxf>
          </x14:cfRule>
          <xm:sqref>S7:S8</xm:sqref>
        </x14:conditionalFormatting>
        <x14:conditionalFormatting xmlns:xm="http://schemas.microsoft.com/office/excel/2006/main">
          <x14:cfRule type="expression" priority="3" id="{1A95DCB4-BA52-4544-8775-95FFF8A99891}">
            <xm:f>IF('[Comp Model - Mobica Case Study.xlsx]Cover'!#REF!=0,1,0)</xm:f>
            <x14:dxf>
              <numFmt numFmtId="175" formatCode="[$-409]mmm\-yy;@"/>
            </x14:dxf>
          </x14:cfRule>
          <xm:sqref>AB7:AB8</xm:sqref>
        </x14:conditionalFormatting>
        <x14:conditionalFormatting xmlns:xm="http://schemas.microsoft.com/office/excel/2006/main">
          <x14:cfRule type="expression" priority="2" id="{B176A8A8-6379-46B6-9937-8B86E5C1ECFA}">
            <xm:f>IF('[Comp Model - Mobica Case Study.xlsx]Cover'!#REF!=0,1,0)</xm:f>
            <x14:dxf>
              <numFmt numFmtId="175" formatCode="[$-409]mmm\-yy;@"/>
            </x14:dxf>
          </x14:cfRule>
          <xm:sqref>AC7:AC8</xm:sqref>
        </x14:conditionalFormatting>
        <x14:conditionalFormatting xmlns:xm="http://schemas.microsoft.com/office/excel/2006/main">
          <x14:cfRule type="expression" priority="1" id="{B71D1FFA-EE22-4709-84C5-6274CB5A25A4}">
            <xm:f>IF('[Comp Model - Mobica Case Study.xlsx]Cover'!#REF!=0,1,0)</xm:f>
            <x14:dxf>
              <numFmt numFmtId="175" formatCode="[$-409]mmm\-yy;@"/>
            </x14:dxf>
          </x14:cfRule>
          <xm:sqref>AD7:AD8</xm:sqref>
        </x14:conditionalFormatting>
        <x14:conditionalFormatting xmlns:xm="http://schemas.microsoft.com/office/excel/2006/main">
          <x14:cfRule type="expression" priority="11" id="{847AD681-794D-462E-BDA4-CD52C59B6BB4}">
            <xm:f>IF('[Comp Model - Mobica Case Study.xlsx]Cover'!#REF!=0,1,0)</xm:f>
            <x14:dxf>
              <numFmt numFmtId="175" formatCode="[$-409]mmm\-yy;@"/>
            </x14:dxf>
          </x14:cfRule>
          <xm:sqref>AF7:AF8</xm:sqref>
        </x14:conditionalFormatting>
        <x14:conditionalFormatting xmlns:xm="http://schemas.microsoft.com/office/excel/2006/main">
          <x14:cfRule type="expression" priority="12" id="{14B101A9-85A0-42C8-8817-FCF4CBC9BF39}">
            <xm:f>IF('[Comp Model - Mobica Case Study.xlsx]Cover'!#REF!=0,1,0)</xm:f>
            <x14:dxf>
              <numFmt numFmtId="175" formatCode="[$-409]mmm\-yy;@"/>
            </x14:dxf>
          </x14:cfRule>
          <xm:sqref>AG7:AG8</xm:sqref>
        </x14:conditionalFormatting>
        <x14:conditionalFormatting xmlns:xm="http://schemas.microsoft.com/office/excel/2006/main">
          <x14:cfRule type="expression" priority="13" id="{8AB16850-D364-493C-9E89-4EB6E15DB5FA}">
            <xm:f>IF('[Comp Model - Mobica Case Study.xlsx]Cover'!#REF!=0,1,0)</xm:f>
            <x14:dxf>
              <numFmt numFmtId="175" formatCode="[$-409]mmm\-yy;@"/>
            </x14:dxf>
          </x14:cfRule>
          <xm:sqref>AH7:AH8</xm:sqref>
        </x14:conditionalFormatting>
        <x14:conditionalFormatting xmlns:xm="http://schemas.microsoft.com/office/excel/2006/main">
          <x14:cfRule type="expression" priority="14" id="{9FB3DD21-34C2-426B-89DD-4FF7D509E790}">
            <xm:f>IF('[Comp Model - Mobica Case Study.xlsx]Cover'!#REF!=0,1,0)</xm:f>
            <x14:dxf>
              <numFmt numFmtId="175" formatCode="[$-409]mmm\-yy;@"/>
            </x14:dxf>
          </x14:cfRule>
          <xm:sqref>AJ7:AJ8</xm:sqref>
        </x14:conditionalFormatting>
        <x14:conditionalFormatting xmlns:xm="http://schemas.microsoft.com/office/excel/2006/main">
          <x14:cfRule type="expression" priority="15" id="{7986D2FA-A007-43AB-BFF0-625FB52273BD}">
            <xm:f>IF('[Comp Model - Mobica Case Study.xlsx]Cover'!#REF!=0,1,0)</xm:f>
            <x14:dxf>
              <numFmt numFmtId="175" formatCode="[$-409]mmm\-yy;@"/>
            </x14:dxf>
          </x14:cfRule>
          <xm:sqref>AK7:AK8</xm:sqref>
        </x14:conditionalFormatting>
        <x14:conditionalFormatting xmlns:xm="http://schemas.microsoft.com/office/excel/2006/main">
          <x14:cfRule type="expression" priority="16" id="{47A17582-7C32-4522-9D5F-BE63D565226B}">
            <xm:f>IF('[Comp Model - Mobica Case Study.xlsx]Cover'!#REF!=0,1,0)</xm:f>
            <x14:dxf>
              <numFmt numFmtId="175" formatCode="[$-409]mmm\-yy;@"/>
            </x14:dxf>
          </x14:cfRule>
          <xm:sqref>AL7:AL8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BAA489-9F69-4227-B831-31842F72A4DC}">
          <x14:formula1>
            <xm:f>'X:\Shared\Countries\UK\Manchester\5. Non-Client Presentations\Manchester Business School\1. Valuation Workshop\[Comp Model - Connex Case Study.xlsx]Peer Groups'!#REF!</xm:f>
          </x14:formula1>
          <xm:sqref>D11:D26</xm:sqref>
        </x14:dataValidation>
        <x14:dataValidation type="list" allowBlank="1" showInputMessage="1" showErrorMessage="1" xr:uid="{E48DF21F-D404-4E26-9297-A119F599A8AF}">
          <x14:formula1>
            <xm:f>'X:\Shared\Countries\UK\Manchester\5. Non-Client Presentations\Manchester Business School\1. Valuation Workshop\[Comp Model - Connex Case Study.xlsx]Peer Groups'!#REF!</xm:f>
          </x14:formula1>
          <xm:sqref>D27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A4BFE-2CB0-42DF-A5BC-5609899DA2B3}">
  <sheetPr>
    <tabColor theme="4" tint="0.79998168889431442"/>
  </sheetPr>
  <dimension ref="B2:L121"/>
  <sheetViews>
    <sheetView zoomScaleNormal="100" workbookViewId="0"/>
  </sheetViews>
  <sheetFormatPr defaultRowHeight="16.5" x14ac:dyDescent="0.3"/>
  <cols>
    <col min="1" max="3" width="1.625" customWidth="1"/>
    <col min="5" max="6" width="15.125" customWidth="1"/>
    <col min="7" max="7" width="12.5" customWidth="1"/>
    <col min="8" max="8" width="62.5" customWidth="1"/>
    <col min="12" max="12" width="1.625" customWidth="1"/>
  </cols>
  <sheetData>
    <row r="2" spans="2:12" x14ac:dyDescent="0.3">
      <c r="B2" s="1" t="s">
        <v>0</v>
      </c>
    </row>
    <row r="3" spans="2:12" x14ac:dyDescent="0.3">
      <c r="C3" t="s">
        <v>1</v>
      </c>
    </row>
    <row r="5" spans="2:12" x14ac:dyDescent="0.3">
      <c r="C5" s="1" t="s">
        <v>367</v>
      </c>
    </row>
    <row r="7" spans="2:12" ht="27" x14ac:dyDescent="0.3">
      <c r="C7" s="69"/>
      <c r="D7" s="70" t="s">
        <v>21</v>
      </c>
      <c r="E7" s="70" t="s">
        <v>22</v>
      </c>
      <c r="F7" s="70" t="s">
        <v>23</v>
      </c>
      <c r="G7" s="71" t="s">
        <v>24</v>
      </c>
      <c r="H7" s="70" t="s">
        <v>25</v>
      </c>
      <c r="I7" s="72" t="s">
        <v>26</v>
      </c>
      <c r="J7" s="72" t="s">
        <v>27</v>
      </c>
      <c r="K7" s="72" t="s">
        <v>28</v>
      </c>
      <c r="L7" s="69"/>
    </row>
    <row r="8" spans="2:12" x14ac:dyDescent="0.3">
      <c r="C8" s="30"/>
      <c r="D8" s="31"/>
      <c r="E8" s="32"/>
      <c r="F8" s="32"/>
      <c r="G8" s="33"/>
      <c r="H8" s="32"/>
      <c r="I8" s="34"/>
      <c r="J8" s="35"/>
      <c r="K8" s="35"/>
      <c r="L8" s="36"/>
    </row>
    <row r="9" spans="2:12" ht="28.5" customHeight="1" x14ac:dyDescent="0.3">
      <c r="C9" s="37"/>
      <c r="D9" s="42">
        <v>43644</v>
      </c>
      <c r="E9" s="43" t="s">
        <v>218</v>
      </c>
      <c r="F9" s="43" t="s">
        <v>219</v>
      </c>
      <c r="G9" s="44" t="s">
        <v>35</v>
      </c>
      <c r="H9" s="43" t="s">
        <v>220</v>
      </c>
      <c r="I9" s="67">
        <v>20.871186075351812</v>
      </c>
      <c r="J9" s="68">
        <v>5.0999999999999996</v>
      </c>
      <c r="K9" s="68" t="s">
        <v>217</v>
      </c>
      <c r="L9" s="38"/>
    </row>
    <row r="10" spans="2:12" ht="28.5" customHeight="1" x14ac:dyDescent="0.3">
      <c r="C10" s="30"/>
      <c r="D10" s="45">
        <v>43642</v>
      </c>
      <c r="E10" s="46" t="s">
        <v>221</v>
      </c>
      <c r="F10" s="46" t="s">
        <v>222</v>
      </c>
      <c r="G10" s="47" t="s">
        <v>51</v>
      </c>
      <c r="H10" s="46" t="s">
        <v>223</v>
      </c>
      <c r="I10" s="48">
        <v>206.43500409075247</v>
      </c>
      <c r="J10" s="49">
        <v>1.8</v>
      </c>
      <c r="K10" s="49" t="s">
        <v>217</v>
      </c>
      <c r="L10" s="36"/>
    </row>
    <row r="11" spans="2:12" s="65" customFormat="1" ht="28.5" customHeight="1" x14ac:dyDescent="0.3">
      <c r="C11" s="37"/>
      <c r="D11" s="42">
        <v>43635</v>
      </c>
      <c r="E11" s="43" t="s">
        <v>224</v>
      </c>
      <c r="F11" s="43" t="s">
        <v>225</v>
      </c>
      <c r="G11" s="44" t="s">
        <v>35</v>
      </c>
      <c r="H11" s="43" t="s">
        <v>226</v>
      </c>
      <c r="I11" s="67">
        <v>79.158716642152498</v>
      </c>
      <c r="J11" s="68">
        <v>8.1999999999999993</v>
      </c>
      <c r="K11" s="68" t="s">
        <v>217</v>
      </c>
      <c r="L11" s="38"/>
    </row>
    <row r="12" spans="2:12" ht="28.5" customHeight="1" x14ac:dyDescent="0.3">
      <c r="C12" s="30"/>
      <c r="D12" s="45">
        <v>43630</v>
      </c>
      <c r="E12" s="46" t="s">
        <v>227</v>
      </c>
      <c r="F12" s="46" t="s">
        <v>228</v>
      </c>
      <c r="G12" s="47" t="s">
        <v>35</v>
      </c>
      <c r="H12" s="46" t="s">
        <v>229</v>
      </c>
      <c r="I12" s="48">
        <v>78.096183532861872</v>
      </c>
      <c r="J12" s="49">
        <v>1.3</v>
      </c>
      <c r="K12" s="49" t="s">
        <v>230</v>
      </c>
      <c r="L12" s="36"/>
    </row>
    <row r="13" spans="2:12" s="65" customFormat="1" ht="28.5" customHeight="1" x14ac:dyDescent="0.3">
      <c r="C13" s="37"/>
      <c r="D13" s="42">
        <v>43626</v>
      </c>
      <c r="E13" s="43" t="s">
        <v>231</v>
      </c>
      <c r="F13" s="43" t="s">
        <v>232</v>
      </c>
      <c r="G13" s="44" t="s">
        <v>51</v>
      </c>
      <c r="H13" s="43" t="s">
        <v>233</v>
      </c>
      <c r="I13" s="67">
        <v>11915.549868473579</v>
      </c>
      <c r="J13" s="68">
        <v>13.2</v>
      </c>
      <c r="K13" s="68" t="s">
        <v>217</v>
      </c>
      <c r="L13" s="38"/>
    </row>
    <row r="14" spans="2:12" ht="28.5" customHeight="1" x14ac:dyDescent="0.3">
      <c r="C14" s="30"/>
      <c r="D14" s="45">
        <v>43626</v>
      </c>
      <c r="E14" s="46" t="s">
        <v>234</v>
      </c>
      <c r="F14" s="46" t="s">
        <v>235</v>
      </c>
      <c r="G14" s="47" t="s">
        <v>35</v>
      </c>
      <c r="H14" s="46" t="s">
        <v>236</v>
      </c>
      <c r="I14" s="48">
        <v>17.835377191664275</v>
      </c>
      <c r="J14" s="49">
        <v>5</v>
      </c>
      <c r="K14" s="49" t="s">
        <v>217</v>
      </c>
      <c r="L14" s="36"/>
    </row>
    <row r="15" spans="2:12" s="65" customFormat="1" ht="28.5" customHeight="1" x14ac:dyDescent="0.3">
      <c r="C15" s="37"/>
      <c r="D15" s="42">
        <v>43621</v>
      </c>
      <c r="E15" s="43" t="s">
        <v>237</v>
      </c>
      <c r="F15" s="43" t="s">
        <v>238</v>
      </c>
      <c r="G15" s="44" t="s">
        <v>51</v>
      </c>
      <c r="H15" s="43" t="s">
        <v>239</v>
      </c>
      <c r="I15" s="67">
        <v>34.152849941484781</v>
      </c>
      <c r="J15" s="68">
        <v>1.9</v>
      </c>
      <c r="K15" s="68" t="s">
        <v>217</v>
      </c>
      <c r="L15" s="38"/>
    </row>
    <row r="16" spans="2:12" s="65" customFormat="1" ht="28.5" customHeight="1" x14ac:dyDescent="0.3">
      <c r="C16" s="30"/>
      <c r="D16" s="45">
        <v>43617</v>
      </c>
      <c r="E16" s="46" t="s">
        <v>240</v>
      </c>
      <c r="F16" s="46" t="s">
        <v>241</v>
      </c>
      <c r="G16" s="47" t="s">
        <v>362</v>
      </c>
      <c r="H16" s="46" t="s">
        <v>242</v>
      </c>
      <c r="I16" s="48">
        <v>10.92891198127513</v>
      </c>
      <c r="J16" s="49">
        <v>2.5</v>
      </c>
      <c r="K16" s="49" t="s">
        <v>243</v>
      </c>
      <c r="L16" s="36"/>
    </row>
    <row r="17" spans="3:12" ht="28.5" customHeight="1" x14ac:dyDescent="0.3">
      <c r="C17" s="37"/>
      <c r="D17" s="42">
        <v>43606</v>
      </c>
      <c r="E17" s="43" t="s">
        <v>244</v>
      </c>
      <c r="F17" s="43" t="s">
        <v>245</v>
      </c>
      <c r="G17" s="44" t="s">
        <v>39</v>
      </c>
      <c r="H17" s="43" t="s">
        <v>246</v>
      </c>
      <c r="I17" s="67">
        <v>8.0448935417719714</v>
      </c>
      <c r="J17" s="68">
        <v>0.7</v>
      </c>
      <c r="K17" s="68" t="s">
        <v>247</v>
      </c>
      <c r="L17" s="38"/>
    </row>
    <row r="18" spans="3:12" s="65" customFormat="1" ht="28.5" customHeight="1" x14ac:dyDescent="0.3">
      <c r="C18" s="30"/>
      <c r="D18" s="45">
        <v>43600</v>
      </c>
      <c r="E18" s="46" t="s">
        <v>248</v>
      </c>
      <c r="F18" s="46" t="s">
        <v>249</v>
      </c>
      <c r="G18" s="47" t="s">
        <v>362</v>
      </c>
      <c r="H18" s="46" t="s">
        <v>250</v>
      </c>
      <c r="I18" s="48">
        <v>31.08</v>
      </c>
      <c r="J18" s="49">
        <v>0.66700000000000004</v>
      </c>
      <c r="K18" s="49" t="s">
        <v>251</v>
      </c>
      <c r="L18" s="36"/>
    </row>
    <row r="19" spans="3:12" ht="28.5" customHeight="1" x14ac:dyDescent="0.3">
      <c r="C19" s="37"/>
      <c r="D19" s="42">
        <v>43598</v>
      </c>
      <c r="E19" s="43" t="s">
        <v>252</v>
      </c>
      <c r="F19" s="43" t="s">
        <v>253</v>
      </c>
      <c r="G19" s="44" t="s">
        <v>51</v>
      </c>
      <c r="H19" s="43" t="s">
        <v>254</v>
      </c>
      <c r="I19" s="67">
        <v>322.5546938918007</v>
      </c>
      <c r="J19" s="68">
        <v>4.9000000000000004</v>
      </c>
      <c r="K19" s="68" t="s">
        <v>217</v>
      </c>
      <c r="L19" s="38"/>
    </row>
    <row r="20" spans="3:12" s="65" customFormat="1" ht="28.5" customHeight="1" x14ac:dyDescent="0.3">
      <c r="C20" s="30"/>
      <c r="D20" s="45">
        <v>43593</v>
      </c>
      <c r="E20" s="46" t="s">
        <v>255</v>
      </c>
      <c r="F20" s="46" t="s">
        <v>256</v>
      </c>
      <c r="G20" s="47" t="s">
        <v>51</v>
      </c>
      <c r="H20" s="46" t="s">
        <v>257</v>
      </c>
      <c r="I20" s="48">
        <v>147.99568307976739</v>
      </c>
      <c r="J20" s="49">
        <v>4.9000000000000004</v>
      </c>
      <c r="K20" s="49" t="s">
        <v>217</v>
      </c>
      <c r="L20" s="36"/>
    </row>
    <row r="21" spans="3:12" ht="28.5" customHeight="1" x14ac:dyDescent="0.3">
      <c r="C21" s="37"/>
      <c r="D21" s="42">
        <v>43586</v>
      </c>
      <c r="E21" s="43" t="s">
        <v>258</v>
      </c>
      <c r="F21" s="43" t="s">
        <v>259</v>
      </c>
      <c r="G21" s="44" t="s">
        <v>51</v>
      </c>
      <c r="H21" s="43" t="s">
        <v>260</v>
      </c>
      <c r="I21" s="67">
        <v>170.76424970742391</v>
      </c>
      <c r="J21" s="68">
        <v>3</v>
      </c>
      <c r="K21" s="68" t="s">
        <v>217</v>
      </c>
      <c r="L21" s="38"/>
    </row>
    <row r="22" spans="3:12" s="65" customFormat="1" ht="28.5" customHeight="1" x14ac:dyDescent="0.3">
      <c r="C22" s="30"/>
      <c r="D22" s="45">
        <v>43578</v>
      </c>
      <c r="E22" s="46" t="s">
        <v>261</v>
      </c>
      <c r="F22" s="46" t="s">
        <v>262</v>
      </c>
      <c r="G22" s="47" t="s">
        <v>47</v>
      </c>
      <c r="H22" s="46" t="s">
        <v>263</v>
      </c>
      <c r="I22" s="48">
        <v>85.382124853711957</v>
      </c>
      <c r="J22" s="49">
        <v>1.9</v>
      </c>
      <c r="K22" s="49" t="s">
        <v>264</v>
      </c>
      <c r="L22" s="36"/>
    </row>
    <row r="23" spans="3:12" ht="28.5" customHeight="1" x14ac:dyDescent="0.3">
      <c r="C23" s="37"/>
      <c r="D23" s="42">
        <v>43565</v>
      </c>
      <c r="E23" s="43" t="s">
        <v>265</v>
      </c>
      <c r="F23" s="43" t="s">
        <v>266</v>
      </c>
      <c r="G23" s="44" t="s">
        <v>51</v>
      </c>
      <c r="H23" s="43" t="s">
        <v>267</v>
      </c>
      <c r="I23" s="67">
        <v>24.286471069500291</v>
      </c>
      <c r="J23" s="68">
        <v>1.3</v>
      </c>
      <c r="K23" s="68" t="s">
        <v>217</v>
      </c>
      <c r="L23" s="38"/>
    </row>
    <row r="24" spans="3:12" s="65" customFormat="1" ht="28.5" customHeight="1" x14ac:dyDescent="0.3">
      <c r="C24" s="30"/>
      <c r="D24" s="45">
        <v>43542</v>
      </c>
      <c r="E24" s="46" t="s">
        <v>268</v>
      </c>
      <c r="F24" s="46" t="s">
        <v>269</v>
      </c>
      <c r="G24" s="47" t="s">
        <v>51</v>
      </c>
      <c r="H24" s="46" t="s">
        <v>270</v>
      </c>
      <c r="I24" s="48">
        <v>37.947611046094202</v>
      </c>
      <c r="J24" s="49">
        <v>3.3</v>
      </c>
      <c r="K24" s="49" t="s">
        <v>217</v>
      </c>
      <c r="L24" s="36"/>
    </row>
    <row r="25" spans="3:12" ht="28.5" customHeight="1" x14ac:dyDescent="0.3">
      <c r="C25" s="37"/>
      <c r="D25" s="42">
        <v>43537</v>
      </c>
      <c r="E25" s="43" t="s">
        <v>271</v>
      </c>
      <c r="F25" s="43" t="s">
        <v>272</v>
      </c>
      <c r="G25" s="44" t="s">
        <v>363</v>
      </c>
      <c r="H25" s="43" t="s">
        <v>273</v>
      </c>
      <c r="I25" s="67">
        <v>106.25331092906377</v>
      </c>
      <c r="J25" s="68">
        <v>1.8</v>
      </c>
      <c r="K25" s="68" t="s">
        <v>274</v>
      </c>
      <c r="L25" s="38"/>
    </row>
    <row r="26" spans="3:12" s="65" customFormat="1" ht="28.5" customHeight="1" x14ac:dyDescent="0.3">
      <c r="C26" s="30"/>
      <c r="D26" s="45">
        <v>43517</v>
      </c>
      <c r="E26" s="46" t="s">
        <v>275</v>
      </c>
      <c r="F26" s="46" t="s">
        <v>276</v>
      </c>
      <c r="G26" s="47" t="s">
        <v>363</v>
      </c>
      <c r="H26" s="46" t="s">
        <v>277</v>
      </c>
      <c r="I26" s="48">
        <v>385.01646167367181</v>
      </c>
      <c r="J26" s="49">
        <v>5.9</v>
      </c>
      <c r="K26" s="49" t="s">
        <v>278</v>
      </c>
      <c r="L26" s="36"/>
    </row>
    <row r="27" spans="3:12" s="65" customFormat="1" ht="28.5" customHeight="1" x14ac:dyDescent="0.3">
      <c r="C27" s="37"/>
      <c r="D27" s="42">
        <v>43500</v>
      </c>
      <c r="E27" s="43" t="s">
        <v>280</v>
      </c>
      <c r="F27" s="43" t="s">
        <v>281</v>
      </c>
      <c r="G27" s="44" t="s">
        <v>363</v>
      </c>
      <c r="H27" s="43" t="s">
        <v>282</v>
      </c>
      <c r="I27" s="67">
        <v>16.696948860281449</v>
      </c>
      <c r="J27" s="68">
        <v>0.8</v>
      </c>
      <c r="K27" s="68" t="s">
        <v>278</v>
      </c>
      <c r="L27" s="38"/>
    </row>
    <row r="28" spans="3:12" ht="28.5" customHeight="1" x14ac:dyDescent="0.3">
      <c r="C28" s="30"/>
      <c r="D28" s="45">
        <v>43497</v>
      </c>
      <c r="E28" s="46" t="s">
        <v>283</v>
      </c>
      <c r="F28" s="46" t="s">
        <v>284</v>
      </c>
      <c r="G28" s="47" t="s">
        <v>51</v>
      </c>
      <c r="H28" s="46" t="s">
        <v>285</v>
      </c>
      <c r="I28" s="48">
        <v>147.99568307976739</v>
      </c>
      <c r="J28" s="49">
        <v>2.8</v>
      </c>
      <c r="K28" s="49" t="s">
        <v>217</v>
      </c>
      <c r="L28" s="36"/>
    </row>
    <row r="29" spans="3:12" s="65" customFormat="1" ht="28.5" customHeight="1" x14ac:dyDescent="0.3">
      <c r="C29" s="37"/>
      <c r="D29" s="42">
        <v>43458</v>
      </c>
      <c r="E29" s="43" t="s">
        <v>286</v>
      </c>
      <c r="F29" s="43" t="s">
        <v>287</v>
      </c>
      <c r="G29" s="44" t="s">
        <v>51</v>
      </c>
      <c r="H29" s="43" t="s">
        <v>288</v>
      </c>
      <c r="I29" s="67">
        <v>1388.3512977324024</v>
      </c>
      <c r="J29" s="68">
        <v>8</v>
      </c>
      <c r="K29" s="68" t="s">
        <v>278</v>
      </c>
      <c r="L29" s="38"/>
    </row>
    <row r="30" spans="3:12" s="65" customFormat="1" ht="28.5" customHeight="1" x14ac:dyDescent="0.3">
      <c r="C30" s="30"/>
      <c r="D30" s="45">
        <v>43405</v>
      </c>
      <c r="E30" s="46" t="s">
        <v>289</v>
      </c>
      <c r="F30" s="46" t="s">
        <v>290</v>
      </c>
      <c r="G30" s="47" t="s">
        <v>51</v>
      </c>
      <c r="H30" s="46" t="s">
        <v>291</v>
      </c>
      <c r="I30" s="48">
        <v>1330</v>
      </c>
      <c r="J30" s="49">
        <v>1.17</v>
      </c>
      <c r="K30" s="49">
        <v>14.7</v>
      </c>
      <c r="L30" s="36"/>
    </row>
    <row r="31" spans="3:12" ht="28.5" customHeight="1" x14ac:dyDescent="0.3">
      <c r="C31" s="37"/>
      <c r="D31" s="42">
        <v>43389</v>
      </c>
      <c r="E31" s="43" t="s">
        <v>292</v>
      </c>
      <c r="F31" s="43" t="s">
        <v>293</v>
      </c>
      <c r="G31" s="44" t="s">
        <v>51</v>
      </c>
      <c r="H31" s="43" t="s">
        <v>294</v>
      </c>
      <c r="I31" s="67">
        <v>1536.55</v>
      </c>
      <c r="J31" s="68">
        <v>13.37</v>
      </c>
      <c r="K31" s="68" t="s">
        <v>251</v>
      </c>
      <c r="L31" s="38"/>
    </row>
    <row r="32" spans="3:12" s="65" customFormat="1" ht="28.5" customHeight="1" x14ac:dyDescent="0.3">
      <c r="C32" s="30"/>
      <c r="D32" s="45">
        <v>43363</v>
      </c>
      <c r="E32" s="46" t="s">
        <v>295</v>
      </c>
      <c r="F32" s="46" t="s">
        <v>296</v>
      </c>
      <c r="G32" s="47" t="s">
        <v>51</v>
      </c>
      <c r="H32" s="46" t="s">
        <v>297</v>
      </c>
      <c r="I32" s="48">
        <v>257.39</v>
      </c>
      <c r="J32" s="49">
        <v>5.53</v>
      </c>
      <c r="K32" s="49" t="s">
        <v>251</v>
      </c>
      <c r="L32" s="36"/>
    </row>
    <row r="33" spans="3:12" ht="28.5" customHeight="1" x14ac:dyDescent="0.3">
      <c r="C33" s="37"/>
      <c r="D33" s="42">
        <v>43336</v>
      </c>
      <c r="E33" s="43" t="s">
        <v>298</v>
      </c>
      <c r="F33" s="43" t="s">
        <v>299</v>
      </c>
      <c r="G33" s="44" t="s">
        <v>51</v>
      </c>
      <c r="H33" s="43" t="s">
        <v>300</v>
      </c>
      <c r="I33" s="67">
        <v>21.174766963720565</v>
      </c>
      <c r="J33" s="68">
        <v>0.9</v>
      </c>
      <c r="K33" s="68" t="s">
        <v>217</v>
      </c>
      <c r="L33" s="38"/>
    </row>
    <row r="34" spans="3:12" s="65" customFormat="1" ht="28.5" customHeight="1" x14ac:dyDescent="0.3">
      <c r="C34" s="30"/>
      <c r="D34" s="45">
        <v>43322</v>
      </c>
      <c r="E34" s="46" t="s">
        <v>301</v>
      </c>
      <c r="F34" s="46" t="s">
        <v>302</v>
      </c>
      <c r="G34" s="47" t="s">
        <v>51</v>
      </c>
      <c r="H34" s="46" t="s">
        <v>303</v>
      </c>
      <c r="I34" s="48">
        <v>1153.6073758012637</v>
      </c>
      <c r="J34" s="49">
        <v>4.0999999999999996</v>
      </c>
      <c r="K34" s="49" t="s">
        <v>304</v>
      </c>
      <c r="L34" s="36"/>
    </row>
    <row r="35" spans="3:12" ht="28.5" customHeight="1" x14ac:dyDescent="0.3">
      <c r="C35" s="37"/>
      <c r="D35" s="42">
        <v>43283</v>
      </c>
      <c r="E35" s="43" t="s">
        <v>305</v>
      </c>
      <c r="F35" s="43" t="s">
        <v>306</v>
      </c>
      <c r="G35" s="44" t="s">
        <v>70</v>
      </c>
      <c r="H35" s="43" t="s">
        <v>307</v>
      </c>
      <c r="I35" s="67">
        <v>390.48091766430935</v>
      </c>
      <c r="J35" s="68">
        <v>2.4</v>
      </c>
      <c r="K35" s="68" t="s">
        <v>308</v>
      </c>
      <c r="L35" s="38"/>
    </row>
    <row r="36" spans="3:12" s="65" customFormat="1" ht="28.5" customHeight="1" x14ac:dyDescent="0.3">
      <c r="C36" s="30"/>
      <c r="D36" s="45">
        <v>43258</v>
      </c>
      <c r="E36" s="46" t="s">
        <v>309</v>
      </c>
      <c r="F36" s="46" t="s">
        <v>310</v>
      </c>
      <c r="G36" s="47" t="s">
        <v>35</v>
      </c>
      <c r="H36" s="46" t="s">
        <v>311</v>
      </c>
      <c r="I36" s="48">
        <v>71.459999999999994</v>
      </c>
      <c r="J36" s="49">
        <v>6.2</v>
      </c>
      <c r="K36" s="49" t="s">
        <v>251</v>
      </c>
      <c r="L36" s="36"/>
    </row>
    <row r="37" spans="3:12" s="65" customFormat="1" ht="28.5" customHeight="1" x14ac:dyDescent="0.3">
      <c r="C37" s="37"/>
      <c r="D37" s="42">
        <v>43221</v>
      </c>
      <c r="E37" s="43" t="s">
        <v>312</v>
      </c>
      <c r="F37" s="43" t="s">
        <v>313</v>
      </c>
      <c r="G37" s="44" t="s">
        <v>39</v>
      </c>
      <c r="H37" s="43" t="s">
        <v>314</v>
      </c>
      <c r="I37" s="67">
        <v>400</v>
      </c>
      <c r="J37" s="68">
        <v>2</v>
      </c>
      <c r="K37" s="68" t="s">
        <v>251</v>
      </c>
      <c r="L37" s="38"/>
    </row>
    <row r="38" spans="3:12" ht="28.5" customHeight="1" x14ac:dyDescent="0.3">
      <c r="C38" s="30"/>
      <c r="D38" s="45">
        <v>43194</v>
      </c>
      <c r="E38" s="46" t="s">
        <v>315</v>
      </c>
      <c r="F38" s="46" t="s">
        <v>316</v>
      </c>
      <c r="G38" s="47" t="s">
        <v>51</v>
      </c>
      <c r="H38" s="46" t="s">
        <v>317</v>
      </c>
      <c r="I38" s="48">
        <v>9.1074266510626085</v>
      </c>
      <c r="J38" s="49">
        <v>2</v>
      </c>
      <c r="K38" s="49" t="s">
        <v>318</v>
      </c>
      <c r="L38" s="36"/>
    </row>
    <row r="39" spans="3:12" s="65" customFormat="1" ht="28.5" customHeight="1" x14ac:dyDescent="0.3">
      <c r="C39" s="37"/>
      <c r="D39" s="42">
        <v>43193</v>
      </c>
      <c r="E39" s="43" t="s">
        <v>319</v>
      </c>
      <c r="F39" s="43" t="s">
        <v>320</v>
      </c>
      <c r="G39" s="44" t="s">
        <v>51</v>
      </c>
      <c r="H39" s="43" t="s">
        <v>321</v>
      </c>
      <c r="I39" s="67">
        <v>12.219130756842334</v>
      </c>
      <c r="J39" s="68">
        <v>5.4</v>
      </c>
      <c r="K39" s="68" t="s">
        <v>217</v>
      </c>
      <c r="L39" s="38"/>
    </row>
    <row r="40" spans="3:12" ht="28.5" customHeight="1" x14ac:dyDescent="0.3">
      <c r="C40" s="30"/>
      <c r="D40" s="45">
        <v>43193</v>
      </c>
      <c r="E40" s="46" t="s">
        <v>322</v>
      </c>
      <c r="F40" s="46" t="s">
        <v>323</v>
      </c>
      <c r="G40" s="47" t="s">
        <v>51</v>
      </c>
      <c r="H40" s="46" t="s">
        <v>324</v>
      </c>
      <c r="I40" s="48">
        <v>11.991445090565769</v>
      </c>
      <c r="J40" s="49">
        <v>0.4</v>
      </c>
      <c r="K40" s="49" t="s">
        <v>278</v>
      </c>
      <c r="L40" s="36"/>
    </row>
    <row r="41" spans="3:12" s="65" customFormat="1" ht="28.5" customHeight="1" x14ac:dyDescent="0.3">
      <c r="C41" s="37"/>
      <c r="D41" s="42">
        <v>43188</v>
      </c>
      <c r="E41" s="43" t="s">
        <v>325</v>
      </c>
      <c r="F41" s="43" t="s">
        <v>326</v>
      </c>
      <c r="G41" s="44" t="s">
        <v>74</v>
      </c>
      <c r="H41" s="43" t="s">
        <v>327</v>
      </c>
      <c r="I41" s="67">
        <v>728.6700273071009</v>
      </c>
      <c r="J41" s="68">
        <v>7.9</v>
      </c>
      <c r="K41" s="68" t="s">
        <v>278</v>
      </c>
      <c r="L41" s="38"/>
    </row>
    <row r="42" spans="3:12" ht="28.5" customHeight="1" x14ac:dyDescent="0.3">
      <c r="C42" s="30"/>
      <c r="D42" s="45">
        <v>43179</v>
      </c>
      <c r="E42" s="46" t="s">
        <v>328</v>
      </c>
      <c r="F42" s="46" t="s">
        <v>329</v>
      </c>
      <c r="G42" s="47" t="s">
        <v>51</v>
      </c>
      <c r="H42" s="46" t="s">
        <v>330</v>
      </c>
      <c r="I42" s="48">
        <v>4868.24</v>
      </c>
      <c r="J42" s="49">
        <v>22.29</v>
      </c>
      <c r="K42" s="49" t="s">
        <v>251</v>
      </c>
      <c r="L42" s="36"/>
    </row>
    <row r="43" spans="3:12" s="65" customFormat="1" ht="28.5" customHeight="1" x14ac:dyDescent="0.3">
      <c r="C43" s="37"/>
      <c r="D43" s="42">
        <v>43171</v>
      </c>
      <c r="E43" s="43" t="s">
        <v>331</v>
      </c>
      <c r="F43" s="43" t="s">
        <v>332</v>
      </c>
      <c r="G43" s="44" t="s">
        <v>51</v>
      </c>
      <c r="H43" s="43" t="s">
        <v>333</v>
      </c>
      <c r="I43" s="67">
        <v>87.583086294385424</v>
      </c>
      <c r="J43" s="68">
        <v>1.3</v>
      </c>
      <c r="K43" s="68" t="s">
        <v>334</v>
      </c>
      <c r="L43" s="38"/>
    </row>
    <row r="44" spans="3:12" ht="28.5" customHeight="1" x14ac:dyDescent="0.3">
      <c r="C44" s="30"/>
      <c r="D44" s="45">
        <v>43158</v>
      </c>
      <c r="E44" s="46" t="s">
        <v>335</v>
      </c>
      <c r="F44" s="46" t="s">
        <v>336</v>
      </c>
      <c r="G44" s="47" t="s">
        <v>51</v>
      </c>
      <c r="H44" s="46" t="s">
        <v>337</v>
      </c>
      <c r="I44" s="48">
        <v>68.305699882969563</v>
      </c>
      <c r="J44" s="49">
        <v>3.3</v>
      </c>
      <c r="K44" s="49" t="s">
        <v>217</v>
      </c>
      <c r="L44" s="36"/>
    </row>
    <row r="45" spans="3:12" s="65" customFormat="1" ht="28.5" customHeight="1" x14ac:dyDescent="0.3">
      <c r="C45" s="37"/>
      <c r="D45" s="42">
        <v>43154</v>
      </c>
      <c r="E45" s="43" t="s">
        <v>338</v>
      </c>
      <c r="F45" s="43" t="s">
        <v>339</v>
      </c>
      <c r="G45" s="44" t="s">
        <v>364</v>
      </c>
      <c r="H45" s="43" t="s">
        <v>340</v>
      </c>
      <c r="I45" s="67">
        <v>146.47777863792362</v>
      </c>
      <c r="J45" s="68">
        <v>0.6</v>
      </c>
      <c r="K45" s="68" t="s">
        <v>341</v>
      </c>
      <c r="L45" s="38"/>
    </row>
    <row r="46" spans="3:12" ht="28.5" customHeight="1" x14ac:dyDescent="0.3">
      <c r="C46" s="30"/>
      <c r="D46" s="45">
        <v>43154</v>
      </c>
      <c r="E46" s="46" t="s">
        <v>342</v>
      </c>
      <c r="F46" s="46" t="s">
        <v>343</v>
      </c>
      <c r="G46" s="47" t="s">
        <v>365</v>
      </c>
      <c r="H46" s="46" t="s">
        <v>344</v>
      </c>
      <c r="I46" s="48">
        <v>36.429706604250434</v>
      </c>
      <c r="J46" s="49">
        <v>1.1000000000000001</v>
      </c>
      <c r="K46" s="49" t="s">
        <v>279</v>
      </c>
      <c r="L46" s="36"/>
    </row>
    <row r="47" spans="3:12" s="65" customFormat="1" ht="28.5" customHeight="1" x14ac:dyDescent="0.3">
      <c r="C47" s="37"/>
      <c r="D47" s="42">
        <v>43145</v>
      </c>
      <c r="E47" s="43" t="s">
        <v>345</v>
      </c>
      <c r="F47" s="43" t="s">
        <v>346</v>
      </c>
      <c r="G47" s="44" t="s">
        <v>70</v>
      </c>
      <c r="H47" s="43" t="s">
        <v>347</v>
      </c>
      <c r="I47" s="67">
        <v>25.273108956698735</v>
      </c>
      <c r="J47" s="68">
        <v>2.6</v>
      </c>
      <c r="K47" s="68" t="s">
        <v>278</v>
      </c>
      <c r="L47" s="38"/>
    </row>
    <row r="48" spans="3:12" ht="28.5" customHeight="1" x14ac:dyDescent="0.3">
      <c r="C48" s="30"/>
      <c r="D48" s="45">
        <v>43140</v>
      </c>
      <c r="E48" s="46" t="s">
        <v>348</v>
      </c>
      <c r="F48" s="46" t="s">
        <v>349</v>
      </c>
      <c r="G48" s="47" t="s">
        <v>35</v>
      </c>
      <c r="H48" s="46" t="s">
        <v>350</v>
      </c>
      <c r="I48" s="48">
        <v>148.52694963441269</v>
      </c>
      <c r="J48" s="49">
        <v>4.3</v>
      </c>
      <c r="K48" s="49" t="s">
        <v>217</v>
      </c>
      <c r="L48" s="36"/>
    </row>
    <row r="49" spans="3:12" s="65" customFormat="1" ht="28.5" customHeight="1" x14ac:dyDescent="0.3">
      <c r="C49" s="37"/>
      <c r="D49" s="42">
        <v>43139</v>
      </c>
      <c r="E49" s="43" t="s">
        <v>351</v>
      </c>
      <c r="F49" s="43" t="s">
        <v>352</v>
      </c>
      <c r="G49" s="44" t="s">
        <v>363</v>
      </c>
      <c r="H49" s="43" t="s">
        <v>353</v>
      </c>
      <c r="I49" s="67">
        <v>37.264554047264511</v>
      </c>
      <c r="J49" s="68">
        <v>2.7</v>
      </c>
      <c r="K49" s="68" t="s">
        <v>278</v>
      </c>
      <c r="L49" s="38"/>
    </row>
    <row r="50" spans="3:12" ht="28.5" customHeight="1" x14ac:dyDescent="0.3">
      <c r="C50" s="30"/>
      <c r="D50" s="45">
        <v>43117</v>
      </c>
      <c r="E50" s="46" t="s">
        <v>354</v>
      </c>
      <c r="F50" s="46" t="s">
        <v>355</v>
      </c>
      <c r="G50" s="47" t="s">
        <v>366</v>
      </c>
      <c r="H50" s="46" t="s">
        <v>356</v>
      </c>
      <c r="I50" s="48">
        <v>83.484744301407247</v>
      </c>
      <c r="J50" s="49">
        <v>3.6</v>
      </c>
      <c r="K50" s="49" t="s">
        <v>217</v>
      </c>
      <c r="L50" s="36"/>
    </row>
    <row r="51" spans="3:12" s="65" customFormat="1" ht="28.5" customHeight="1" x14ac:dyDescent="0.3">
      <c r="C51" s="37"/>
      <c r="D51" s="42">
        <v>43109</v>
      </c>
      <c r="E51" s="43" t="s">
        <v>357</v>
      </c>
      <c r="F51" s="43" t="s">
        <v>358</v>
      </c>
      <c r="G51" s="44" t="s">
        <v>35</v>
      </c>
      <c r="H51" s="43" t="s">
        <v>359</v>
      </c>
      <c r="I51" s="67">
        <v>487.24732583184954</v>
      </c>
      <c r="J51" s="68">
        <v>2.9</v>
      </c>
      <c r="K51" s="68" t="s">
        <v>217</v>
      </c>
      <c r="L51" s="38"/>
    </row>
    <row r="52" spans="3:12" x14ac:dyDescent="0.3">
      <c r="C52" s="30"/>
      <c r="D52" s="45"/>
      <c r="E52" s="50"/>
      <c r="F52" s="50"/>
      <c r="G52" s="50"/>
      <c r="H52" s="50"/>
      <c r="I52" s="48"/>
      <c r="J52" s="49"/>
      <c r="K52" s="49"/>
      <c r="L52" s="36"/>
    </row>
    <row r="53" spans="3:12" x14ac:dyDescent="0.3">
      <c r="C53" s="30"/>
      <c r="D53" s="51"/>
      <c r="E53" s="52"/>
      <c r="F53" s="52"/>
      <c r="G53" s="52"/>
      <c r="H53" s="52"/>
      <c r="I53" s="53" t="s">
        <v>161</v>
      </c>
      <c r="J53" s="54">
        <f>IFERROR(AVERAGE(J9:J52),"n/a")</f>
        <v>4.0703953488372093</v>
      </c>
      <c r="K53" s="54">
        <f>IFERROR(AVERAGE(K9:K52),"n/a")</f>
        <v>14.7</v>
      </c>
      <c r="L53" s="36"/>
    </row>
    <row r="54" spans="3:12" x14ac:dyDescent="0.3">
      <c r="C54" s="39"/>
      <c r="D54" s="40"/>
      <c r="E54" s="40"/>
      <c r="F54" s="40"/>
      <c r="G54" s="40"/>
      <c r="H54" s="40"/>
      <c r="I54" s="40"/>
      <c r="J54" s="40"/>
      <c r="K54" s="41"/>
      <c r="L54" s="40"/>
    </row>
    <row r="57" spans="3:12" x14ac:dyDescent="0.3">
      <c r="C57" s="1" t="s">
        <v>163</v>
      </c>
    </row>
    <row r="58" spans="3:12" x14ac:dyDescent="0.3">
      <c r="D58" t="s">
        <v>21</v>
      </c>
      <c r="E58" t="s">
        <v>469</v>
      </c>
      <c r="F58" t="s">
        <v>23</v>
      </c>
      <c r="G58" t="s">
        <v>470</v>
      </c>
      <c r="H58" t="s">
        <v>471</v>
      </c>
    </row>
    <row r="59" spans="3:12" x14ac:dyDescent="0.3">
      <c r="D59" s="57">
        <f t="shared" ref="D59:F79" si="0">D9</f>
        <v>43644</v>
      </c>
      <c r="E59" s="58" t="str">
        <f t="shared" si="0"/>
        <v xml:space="preserve">AB Dynamics </v>
      </c>
      <c r="F59" s="58" t="str">
        <f t="shared" si="0"/>
        <v>Kangaloosh Limited</v>
      </c>
      <c r="G59" s="66">
        <f t="shared" ref="G59:G79" si="1">J9</f>
        <v>5.0999999999999996</v>
      </c>
      <c r="H59" s="58" t="s">
        <v>368</v>
      </c>
      <c r="I59" s="66"/>
    </row>
    <row r="60" spans="3:12" x14ac:dyDescent="0.3">
      <c r="D60" s="57">
        <f t="shared" si="0"/>
        <v>43642</v>
      </c>
      <c r="E60" s="58" t="str">
        <f t="shared" si="0"/>
        <v xml:space="preserve">Extreme Networks </v>
      </c>
      <c r="F60" s="58" t="str">
        <f t="shared" si="0"/>
        <v xml:space="preserve">Aerohive Networks </v>
      </c>
      <c r="G60" s="66">
        <f t="shared" si="1"/>
        <v>1.8</v>
      </c>
      <c r="H60" s="58" t="s">
        <v>369</v>
      </c>
      <c r="I60" s="66"/>
    </row>
    <row r="61" spans="3:12" x14ac:dyDescent="0.3">
      <c r="D61" s="57">
        <f t="shared" si="0"/>
        <v>43635</v>
      </c>
      <c r="E61" s="58" t="str">
        <f t="shared" si="0"/>
        <v xml:space="preserve">Blue Prism </v>
      </c>
      <c r="F61" s="58" t="str">
        <f t="shared" si="0"/>
        <v>Thoughtonomy</v>
      </c>
      <c r="G61" s="66">
        <f t="shared" si="1"/>
        <v>8.1999999999999993</v>
      </c>
      <c r="H61" s="58" t="s">
        <v>370</v>
      </c>
      <c r="I61" s="66"/>
    </row>
    <row r="62" spans="3:12" x14ac:dyDescent="0.3">
      <c r="D62" s="57">
        <f t="shared" si="0"/>
        <v>43630</v>
      </c>
      <c r="E62" s="58" t="str">
        <f t="shared" si="0"/>
        <v xml:space="preserve">CGI Group </v>
      </c>
      <c r="F62" s="58" t="str">
        <f t="shared" si="0"/>
        <v>SCISYS</v>
      </c>
      <c r="G62" s="66">
        <f t="shared" si="1"/>
        <v>1.3</v>
      </c>
      <c r="H62" s="58" t="s">
        <v>371</v>
      </c>
      <c r="I62" s="66"/>
    </row>
    <row r="63" spans="3:12" x14ac:dyDescent="0.3">
      <c r="D63" s="57">
        <f t="shared" si="0"/>
        <v>43626</v>
      </c>
      <c r="E63" s="58" t="str">
        <f t="shared" si="0"/>
        <v xml:space="preserve">Salesforce </v>
      </c>
      <c r="F63" s="58" t="str">
        <f t="shared" si="0"/>
        <v xml:space="preserve">Tableau Software </v>
      </c>
      <c r="G63" s="66">
        <f t="shared" si="1"/>
        <v>13.2</v>
      </c>
      <c r="H63" s="58" t="s">
        <v>372</v>
      </c>
      <c r="I63" s="66"/>
    </row>
    <row r="64" spans="3:12" x14ac:dyDescent="0.3">
      <c r="D64" s="57">
        <f t="shared" si="0"/>
        <v>43626</v>
      </c>
      <c r="E64" s="58" t="str">
        <f t="shared" si="0"/>
        <v xml:space="preserve">Ideagen </v>
      </c>
      <c r="F64" s="58" t="str">
        <f t="shared" si="0"/>
        <v>Redland Solutions</v>
      </c>
      <c r="G64" s="66">
        <f t="shared" si="1"/>
        <v>5</v>
      </c>
      <c r="H64" s="58" t="s">
        <v>373</v>
      </c>
      <c r="I64" s="66"/>
    </row>
    <row r="65" spans="4:9" x14ac:dyDescent="0.3">
      <c r="D65" s="57">
        <f t="shared" si="0"/>
        <v>43621</v>
      </c>
      <c r="E65" s="58" t="str">
        <f t="shared" si="0"/>
        <v xml:space="preserve">Wipro </v>
      </c>
      <c r="F65" s="58" t="str">
        <f t="shared" si="0"/>
        <v>International TechneGroup</v>
      </c>
      <c r="G65" s="66">
        <f t="shared" si="1"/>
        <v>1.9</v>
      </c>
      <c r="H65" s="58" t="s">
        <v>374</v>
      </c>
      <c r="I65" s="66"/>
    </row>
    <row r="66" spans="4:9" x14ac:dyDescent="0.3">
      <c r="D66" s="57">
        <f t="shared" si="0"/>
        <v>43617</v>
      </c>
      <c r="E66" s="58" t="str">
        <f t="shared" si="0"/>
        <v>Quisitive Technology</v>
      </c>
      <c r="F66" s="58" t="str">
        <f t="shared" si="0"/>
        <v>Corporate Renaissance</v>
      </c>
      <c r="G66" s="66">
        <f t="shared" si="1"/>
        <v>2.5</v>
      </c>
      <c r="H66" s="58" t="s">
        <v>375</v>
      </c>
      <c r="I66" s="66"/>
    </row>
    <row r="67" spans="4:9" x14ac:dyDescent="0.3">
      <c r="D67" s="57">
        <f t="shared" si="0"/>
        <v>43606</v>
      </c>
      <c r="E67" s="58" t="str">
        <f t="shared" si="0"/>
        <v>ChapsVision</v>
      </c>
      <c r="F67" s="58" t="str">
        <f t="shared" si="0"/>
        <v>Coheris</v>
      </c>
      <c r="G67" s="66">
        <f t="shared" si="1"/>
        <v>0.7</v>
      </c>
      <c r="H67" s="58" t="s">
        <v>376</v>
      </c>
      <c r="I67" s="66"/>
    </row>
    <row r="68" spans="4:9" x14ac:dyDescent="0.3">
      <c r="D68" s="57">
        <f t="shared" si="0"/>
        <v>43600</v>
      </c>
      <c r="E68" s="58" t="str">
        <f t="shared" si="0"/>
        <v xml:space="preserve">Enghouse </v>
      </c>
      <c r="F68" s="58" t="str">
        <f t="shared" si="0"/>
        <v>Vidyo</v>
      </c>
      <c r="G68" s="66">
        <f t="shared" si="1"/>
        <v>0.66700000000000004</v>
      </c>
      <c r="H68" s="58" t="s">
        <v>377</v>
      </c>
      <c r="I68" s="66"/>
    </row>
    <row r="69" spans="4:9" x14ac:dyDescent="0.3">
      <c r="D69" s="57">
        <f t="shared" si="0"/>
        <v>43598</v>
      </c>
      <c r="E69" s="58" t="str">
        <f t="shared" si="0"/>
        <v>E2open</v>
      </c>
      <c r="F69" s="58" t="str">
        <f t="shared" si="0"/>
        <v>Amber Road</v>
      </c>
      <c r="G69" s="66">
        <f t="shared" si="1"/>
        <v>4.9000000000000004</v>
      </c>
      <c r="H69" s="58" t="s">
        <v>378</v>
      </c>
      <c r="I69" s="66"/>
    </row>
    <row r="70" spans="4:9" x14ac:dyDescent="0.3">
      <c r="D70" s="57">
        <f t="shared" si="0"/>
        <v>43593</v>
      </c>
      <c r="E70" s="58" t="str">
        <f t="shared" si="0"/>
        <v>Hill-Rom Holdings</v>
      </c>
      <c r="F70" s="58" t="str">
        <f t="shared" si="0"/>
        <v>Voalte</v>
      </c>
      <c r="G70" s="66">
        <f t="shared" si="1"/>
        <v>4.9000000000000004</v>
      </c>
      <c r="H70" s="58" t="s">
        <v>379</v>
      </c>
      <c r="I70" s="66"/>
    </row>
    <row r="71" spans="4:9" x14ac:dyDescent="0.3">
      <c r="D71" s="57">
        <f t="shared" si="0"/>
        <v>43586</v>
      </c>
      <c r="E71" s="58" t="str">
        <f t="shared" si="0"/>
        <v xml:space="preserve">Progress Software </v>
      </c>
      <c r="F71" s="58" t="str">
        <f t="shared" si="0"/>
        <v>Ipswitch</v>
      </c>
      <c r="G71" s="66">
        <f t="shared" si="1"/>
        <v>3</v>
      </c>
      <c r="H71" s="58" t="s">
        <v>380</v>
      </c>
      <c r="I71" s="66"/>
    </row>
    <row r="72" spans="4:9" x14ac:dyDescent="0.3">
      <c r="D72" s="57">
        <f t="shared" si="0"/>
        <v>43578</v>
      </c>
      <c r="E72" s="58" t="str">
        <f t="shared" si="0"/>
        <v>SGSG Science&amp;Technology</v>
      </c>
      <c r="F72" s="58" t="str">
        <f t="shared" si="0"/>
        <v xml:space="preserve">Jiangxi Samton </v>
      </c>
      <c r="G72" s="66">
        <f t="shared" si="1"/>
        <v>1.9</v>
      </c>
      <c r="H72" s="58" t="s">
        <v>381</v>
      </c>
      <c r="I72" s="66"/>
    </row>
    <row r="73" spans="4:9" x14ac:dyDescent="0.3">
      <c r="D73" s="57">
        <f t="shared" si="0"/>
        <v>43565</v>
      </c>
      <c r="E73" s="58" t="str">
        <f t="shared" si="0"/>
        <v>Corcentric</v>
      </c>
      <c r="F73" s="58" t="str">
        <f t="shared" si="0"/>
        <v xml:space="preserve">Determine </v>
      </c>
      <c r="G73" s="66">
        <f t="shared" si="1"/>
        <v>1.3</v>
      </c>
      <c r="H73" s="58" t="s">
        <v>382</v>
      </c>
      <c r="I73" s="66"/>
    </row>
    <row r="74" spans="4:9" x14ac:dyDescent="0.3">
      <c r="D74" s="57">
        <f t="shared" si="0"/>
        <v>43542</v>
      </c>
      <c r="E74" s="58" t="str">
        <f t="shared" si="0"/>
        <v xml:space="preserve">Curtiss-Wright Corporation </v>
      </c>
      <c r="F74" s="58" t="str">
        <f t="shared" si="0"/>
        <v>Tactical Comms.</v>
      </c>
      <c r="G74" s="66">
        <f t="shared" si="1"/>
        <v>3.3</v>
      </c>
      <c r="H74" s="58" t="s">
        <v>383</v>
      </c>
      <c r="I74" s="66"/>
    </row>
    <row r="75" spans="4:9" x14ac:dyDescent="0.3">
      <c r="D75" s="57">
        <f t="shared" si="0"/>
        <v>43537</v>
      </c>
      <c r="E75" s="58" t="str">
        <f t="shared" si="0"/>
        <v xml:space="preserve">I.D. Systems </v>
      </c>
      <c r="F75" s="58" t="str">
        <f t="shared" si="0"/>
        <v xml:space="preserve">Pointer Telocation </v>
      </c>
      <c r="G75" s="66">
        <f t="shared" si="1"/>
        <v>1.8</v>
      </c>
      <c r="H75" s="58" t="s">
        <v>384</v>
      </c>
      <c r="I75" s="66"/>
    </row>
    <row r="76" spans="4:9" x14ac:dyDescent="0.3">
      <c r="D76" s="57">
        <f t="shared" si="0"/>
        <v>43517</v>
      </c>
      <c r="E76" s="58" t="str">
        <f t="shared" si="0"/>
        <v>QlikTech International</v>
      </c>
      <c r="F76" s="58" t="str">
        <f t="shared" si="0"/>
        <v xml:space="preserve">Attunity </v>
      </c>
      <c r="G76" s="66">
        <f t="shared" si="1"/>
        <v>5.9</v>
      </c>
      <c r="H76" s="58" t="s">
        <v>385</v>
      </c>
      <c r="I76" s="66"/>
    </row>
    <row r="77" spans="4:9" x14ac:dyDescent="0.3">
      <c r="D77" s="57">
        <f t="shared" si="0"/>
        <v>43500</v>
      </c>
      <c r="E77" s="58" t="str">
        <f t="shared" si="0"/>
        <v>Kofax Limited</v>
      </c>
      <c r="F77" s="58" t="str">
        <f t="shared" si="0"/>
        <v xml:space="preserve">Top Image Systems </v>
      </c>
      <c r="G77" s="66">
        <f t="shared" si="1"/>
        <v>0.8</v>
      </c>
      <c r="H77" s="58" t="s">
        <v>386</v>
      </c>
      <c r="I77" s="66"/>
    </row>
    <row r="78" spans="4:9" x14ac:dyDescent="0.3">
      <c r="D78" s="57">
        <f t="shared" si="0"/>
        <v>43497</v>
      </c>
      <c r="E78" s="58" t="str">
        <f t="shared" si="0"/>
        <v>Tyler Technologies</v>
      </c>
      <c r="F78" s="58" t="str">
        <f t="shared" si="0"/>
        <v xml:space="preserve">MicroPact </v>
      </c>
      <c r="G78" s="66">
        <f t="shared" si="1"/>
        <v>2.8</v>
      </c>
      <c r="H78" s="58" t="s">
        <v>387</v>
      </c>
      <c r="I78" s="66"/>
    </row>
    <row r="79" spans="4:9" x14ac:dyDescent="0.3">
      <c r="D79" s="57">
        <f t="shared" si="0"/>
        <v>43458</v>
      </c>
      <c r="E79" s="58" t="str">
        <f t="shared" si="0"/>
        <v>Vista Equity Partners</v>
      </c>
      <c r="F79" s="58" t="str">
        <f t="shared" si="0"/>
        <v>MINDBODY</v>
      </c>
      <c r="G79" s="66">
        <f t="shared" si="1"/>
        <v>8</v>
      </c>
      <c r="H79" s="58" t="s">
        <v>388</v>
      </c>
      <c r="I79" s="66"/>
    </row>
    <row r="80" spans="4:9" x14ac:dyDescent="0.3">
      <c r="D80" s="57">
        <f t="shared" ref="D80:F80" si="2">D30</f>
        <v>43405</v>
      </c>
      <c r="E80" s="58" t="str">
        <f t="shared" si="2"/>
        <v>CVC</v>
      </c>
      <c r="F80" s="58" t="str">
        <f t="shared" si="2"/>
        <v xml:space="preserve">ConvergeOne </v>
      </c>
      <c r="G80" s="66">
        <f t="shared" ref="G80:G101" si="3">J30</f>
        <v>1.17</v>
      </c>
      <c r="H80" s="58" t="s">
        <v>389</v>
      </c>
      <c r="I80" s="66"/>
    </row>
    <row r="81" spans="4:9" x14ac:dyDescent="0.3">
      <c r="D81" s="57">
        <f t="shared" ref="D81:F81" si="4">D31</f>
        <v>43389</v>
      </c>
      <c r="E81" s="58" t="str">
        <f t="shared" si="4"/>
        <v>Twilio</v>
      </c>
      <c r="F81" s="58" t="str">
        <f t="shared" si="4"/>
        <v>SendGrid</v>
      </c>
      <c r="G81" s="66">
        <f t="shared" si="3"/>
        <v>13.37</v>
      </c>
      <c r="H81" s="58" t="s">
        <v>390</v>
      </c>
      <c r="I81" s="66"/>
    </row>
    <row r="82" spans="4:9" x14ac:dyDescent="0.3">
      <c r="D82" s="57">
        <f t="shared" ref="D82:F82" si="5">D32</f>
        <v>43363</v>
      </c>
      <c r="E82" s="58" t="str">
        <f t="shared" si="5"/>
        <v xml:space="preserve">Vonage </v>
      </c>
      <c r="F82" s="58" t="str">
        <f t="shared" si="5"/>
        <v xml:space="preserve">NewVoiceMedia </v>
      </c>
      <c r="G82" s="66">
        <f t="shared" si="3"/>
        <v>5.53</v>
      </c>
      <c r="H82" s="58" t="s">
        <v>391</v>
      </c>
      <c r="I82" s="66"/>
    </row>
    <row r="83" spans="4:9" x14ac:dyDescent="0.3">
      <c r="D83" s="57">
        <f t="shared" ref="D83:F83" si="6">D33</f>
        <v>43336</v>
      </c>
      <c r="E83" s="58" t="str">
        <f t="shared" si="6"/>
        <v xml:space="preserve">Sangoma Technologies </v>
      </c>
      <c r="F83" s="58" t="str">
        <f t="shared" si="6"/>
        <v>Digium</v>
      </c>
      <c r="G83" s="66">
        <f t="shared" si="3"/>
        <v>0.9</v>
      </c>
      <c r="H83" s="58" t="s">
        <v>392</v>
      </c>
      <c r="I83" s="66"/>
    </row>
    <row r="84" spans="4:9" x14ac:dyDescent="0.3">
      <c r="D84" s="57">
        <f t="shared" ref="D84:F84" si="7">D34</f>
        <v>43322</v>
      </c>
      <c r="E84" s="58" t="str">
        <f t="shared" si="7"/>
        <v>Amadeus Americas</v>
      </c>
      <c r="F84" s="58" t="str">
        <f t="shared" si="7"/>
        <v>TravelClick</v>
      </c>
      <c r="G84" s="66">
        <f t="shared" si="3"/>
        <v>4.0999999999999996</v>
      </c>
      <c r="H84" s="58" t="s">
        <v>393</v>
      </c>
      <c r="I84" s="66"/>
    </row>
    <row r="85" spans="4:9" x14ac:dyDescent="0.3">
      <c r="D85" s="57">
        <f t="shared" ref="D85:F85" si="8">D35</f>
        <v>43283</v>
      </c>
      <c r="E85" s="58" t="str">
        <f t="shared" si="8"/>
        <v>ABRY Partners</v>
      </c>
      <c r="F85" s="58" t="str">
        <f t="shared" si="8"/>
        <v>Link Mobility Group</v>
      </c>
      <c r="G85" s="66">
        <f t="shared" si="3"/>
        <v>2.4</v>
      </c>
      <c r="H85" s="58" t="s">
        <v>394</v>
      </c>
      <c r="I85" s="66"/>
    </row>
    <row r="86" spans="4:9" x14ac:dyDescent="0.3">
      <c r="D86" s="57">
        <f t="shared" ref="D86:F86" si="9">D36</f>
        <v>43258</v>
      </c>
      <c r="E86" s="58" t="str">
        <f t="shared" si="9"/>
        <v>Pareteum</v>
      </c>
      <c r="F86" s="58" t="str">
        <f t="shared" si="9"/>
        <v>Artillium</v>
      </c>
      <c r="G86" s="66">
        <f t="shared" si="3"/>
        <v>6.2</v>
      </c>
      <c r="H86" s="58" t="s">
        <v>472</v>
      </c>
      <c r="I86" s="66"/>
    </row>
    <row r="87" spans="4:9" x14ac:dyDescent="0.3">
      <c r="D87" s="57">
        <f t="shared" ref="D87:F87" si="10">D37</f>
        <v>43221</v>
      </c>
      <c r="E87" s="58" t="str">
        <f t="shared" si="10"/>
        <v>CapGemini</v>
      </c>
      <c r="F87" s="58" t="str">
        <f t="shared" si="10"/>
        <v>LiquidHub</v>
      </c>
      <c r="G87" s="66">
        <f t="shared" si="3"/>
        <v>2</v>
      </c>
      <c r="H87" s="58" t="s">
        <v>395</v>
      </c>
      <c r="I87" s="66"/>
    </row>
    <row r="88" spans="4:9" x14ac:dyDescent="0.3">
      <c r="D88" s="57">
        <f t="shared" ref="D88:F88" si="11">D38</f>
        <v>43194</v>
      </c>
      <c r="E88" s="58" t="str">
        <f t="shared" si="11"/>
        <v xml:space="preserve">CLX Communications </v>
      </c>
      <c r="F88" s="58" t="str">
        <f t="shared" si="11"/>
        <v xml:space="preserve">Vehicle Agency </v>
      </c>
      <c r="G88" s="66">
        <f t="shared" si="3"/>
        <v>2</v>
      </c>
      <c r="H88" s="58" t="s">
        <v>396</v>
      </c>
      <c r="I88" s="66"/>
    </row>
    <row r="89" spans="4:9" x14ac:dyDescent="0.3">
      <c r="D89" s="57">
        <f t="shared" ref="D89:F89" si="12">D39</f>
        <v>43193</v>
      </c>
      <c r="E89" s="58" t="str">
        <f t="shared" si="12"/>
        <v xml:space="preserve">Zix Corporation </v>
      </c>
      <c r="F89" s="58" t="str">
        <f t="shared" si="12"/>
        <v>Erado</v>
      </c>
      <c r="G89" s="66">
        <f t="shared" si="3"/>
        <v>5.4</v>
      </c>
      <c r="H89" s="58" t="s">
        <v>397</v>
      </c>
      <c r="I89" s="66"/>
    </row>
    <row r="90" spans="4:9" x14ac:dyDescent="0.3">
      <c r="D90" s="57">
        <f t="shared" ref="D90:F90" si="13">D40</f>
        <v>43193</v>
      </c>
      <c r="E90" s="58" t="str">
        <f t="shared" si="13"/>
        <v xml:space="preserve">SCG Digital </v>
      </c>
      <c r="F90" s="58" t="str">
        <f t="shared" si="13"/>
        <v>RMG Networks</v>
      </c>
      <c r="G90" s="66">
        <f t="shared" si="3"/>
        <v>0.4</v>
      </c>
      <c r="H90" s="58" t="s">
        <v>398</v>
      </c>
      <c r="I90" s="66"/>
    </row>
    <row r="91" spans="4:9" x14ac:dyDescent="0.3">
      <c r="D91" s="57">
        <f t="shared" ref="D91:F91" si="14">D41</f>
        <v>43188</v>
      </c>
      <c r="E91" s="58" t="str">
        <f t="shared" si="14"/>
        <v xml:space="preserve">Oracle </v>
      </c>
      <c r="F91" s="58" t="str">
        <f t="shared" si="14"/>
        <v>Aconex</v>
      </c>
      <c r="G91" s="66">
        <f t="shared" si="3"/>
        <v>7.9</v>
      </c>
      <c r="H91" s="58" t="s">
        <v>399</v>
      </c>
      <c r="I91" s="66"/>
    </row>
    <row r="92" spans="4:9" x14ac:dyDescent="0.3">
      <c r="D92" s="57">
        <f t="shared" ref="D92:F92" si="15">D42</f>
        <v>43179</v>
      </c>
      <c r="E92" s="58" t="str">
        <f t="shared" si="15"/>
        <v>Salesforce</v>
      </c>
      <c r="F92" s="58" t="str">
        <f t="shared" si="15"/>
        <v>MuleSoft</v>
      </c>
      <c r="G92" s="66">
        <f t="shared" si="3"/>
        <v>22.29</v>
      </c>
      <c r="H92" s="58" t="s">
        <v>400</v>
      </c>
      <c r="I92" s="66"/>
    </row>
    <row r="93" spans="4:9" x14ac:dyDescent="0.3">
      <c r="D93" s="57">
        <f t="shared" ref="D93:F93" si="16">D43</f>
        <v>43171</v>
      </c>
      <c r="E93" s="58" t="str">
        <f t="shared" si="16"/>
        <v xml:space="preserve">Virtusa Corporation </v>
      </c>
      <c r="F93" s="58" t="str">
        <f t="shared" si="16"/>
        <v xml:space="preserve">eTouch Systems </v>
      </c>
      <c r="G93" s="66">
        <f t="shared" si="3"/>
        <v>1.3</v>
      </c>
      <c r="H93" s="58" t="s">
        <v>401</v>
      </c>
      <c r="I93" s="66"/>
    </row>
    <row r="94" spans="4:9" x14ac:dyDescent="0.3">
      <c r="D94" s="57">
        <f t="shared" ref="D94:F94" si="17">D44</f>
        <v>43158</v>
      </c>
      <c r="E94" s="58" t="str">
        <f t="shared" si="17"/>
        <v xml:space="preserve">Enea </v>
      </c>
      <c r="F94" s="58" t="str">
        <f t="shared" si="17"/>
        <v>Openwave Mobility</v>
      </c>
      <c r="G94" s="66">
        <f t="shared" si="3"/>
        <v>3.3</v>
      </c>
      <c r="H94" s="58" t="s">
        <v>402</v>
      </c>
      <c r="I94" s="66"/>
    </row>
    <row r="95" spans="4:9" x14ac:dyDescent="0.3">
      <c r="D95" s="57">
        <f t="shared" ref="D95:F95" si="18">D45</f>
        <v>43154</v>
      </c>
      <c r="E95" s="58" t="str">
        <f t="shared" si="18"/>
        <v>GFI Informatique</v>
      </c>
      <c r="F95" s="58" t="str">
        <f t="shared" si="18"/>
        <v>RealDolmen</v>
      </c>
      <c r="G95" s="66">
        <f t="shared" si="3"/>
        <v>0.6</v>
      </c>
      <c r="H95" s="58" t="s">
        <v>404</v>
      </c>
      <c r="I95" s="66"/>
    </row>
    <row r="96" spans="4:9" x14ac:dyDescent="0.3">
      <c r="D96" s="57">
        <f t="shared" ref="D96:F96" si="19">D46</f>
        <v>43154</v>
      </c>
      <c r="E96" s="58" t="str">
        <f t="shared" si="19"/>
        <v xml:space="preserve">Laserline </v>
      </c>
      <c r="F96" s="58" t="str">
        <f t="shared" si="19"/>
        <v xml:space="preserve">TXT e-solutions </v>
      </c>
      <c r="G96" s="66">
        <f t="shared" si="3"/>
        <v>1.1000000000000001</v>
      </c>
      <c r="H96" s="58" t="s">
        <v>403</v>
      </c>
      <c r="I96" s="66"/>
    </row>
    <row r="97" spans="4:9" x14ac:dyDescent="0.3">
      <c r="D97" s="57">
        <f t="shared" ref="D97:F97" si="20">D47</f>
        <v>43145</v>
      </c>
      <c r="E97" s="58" t="str">
        <f t="shared" si="20"/>
        <v xml:space="preserve">Everbridge </v>
      </c>
      <c r="F97" s="58" t="str">
        <f t="shared" si="20"/>
        <v xml:space="preserve">Unified Messaging </v>
      </c>
      <c r="G97" s="66">
        <f t="shared" si="3"/>
        <v>2.6</v>
      </c>
      <c r="H97" s="58" t="s">
        <v>405</v>
      </c>
      <c r="I97" s="66"/>
    </row>
    <row r="98" spans="4:9" x14ac:dyDescent="0.3">
      <c r="D98" s="57">
        <f t="shared" ref="D98:F98" si="21">D48</f>
        <v>43140</v>
      </c>
      <c r="E98" s="58" t="str">
        <f t="shared" si="21"/>
        <v xml:space="preserve">Visa </v>
      </c>
      <c r="F98" s="58" t="str">
        <f t="shared" si="21"/>
        <v xml:space="preserve">Fraedom </v>
      </c>
      <c r="G98" s="66">
        <f t="shared" si="3"/>
        <v>4.3</v>
      </c>
      <c r="H98" s="58" t="s">
        <v>406</v>
      </c>
      <c r="I98" s="66"/>
    </row>
    <row r="99" spans="4:9" x14ac:dyDescent="0.3">
      <c r="D99" s="57">
        <f t="shared" ref="D99:F99" si="22">D49</f>
        <v>43139</v>
      </c>
      <c r="E99" s="58" t="str">
        <f t="shared" si="22"/>
        <v xml:space="preserve">Hanover Investors </v>
      </c>
      <c r="F99" s="58" t="str">
        <f t="shared" si="22"/>
        <v xml:space="preserve">Escher Group </v>
      </c>
      <c r="G99" s="66">
        <f t="shared" si="3"/>
        <v>2.7</v>
      </c>
      <c r="H99" s="58" t="s">
        <v>407</v>
      </c>
      <c r="I99" s="66"/>
    </row>
    <row r="100" spans="4:9" x14ac:dyDescent="0.3">
      <c r="D100" s="57">
        <f t="shared" ref="D100:F100" si="23">D50</f>
        <v>43117</v>
      </c>
      <c r="E100" s="58" t="str">
        <f t="shared" si="23"/>
        <v>Indra Sistemas</v>
      </c>
      <c r="F100" s="58" t="str">
        <f t="shared" si="23"/>
        <v>Paradigma</v>
      </c>
      <c r="G100" s="66">
        <f t="shared" si="3"/>
        <v>3.6</v>
      </c>
      <c r="H100" s="58" t="s">
        <v>408</v>
      </c>
      <c r="I100" s="66"/>
    </row>
    <row r="101" spans="4:9" x14ac:dyDescent="0.3">
      <c r="D101" s="57">
        <f t="shared" ref="D101:F101" si="24">D51</f>
        <v>43109</v>
      </c>
      <c r="E101" s="58" t="str">
        <f t="shared" si="24"/>
        <v>NEC Corporation</v>
      </c>
      <c r="F101" s="58" t="str">
        <f t="shared" si="24"/>
        <v>Northgate Public</v>
      </c>
      <c r="G101" s="66">
        <f t="shared" si="3"/>
        <v>2.9</v>
      </c>
      <c r="H101" s="58" t="s">
        <v>409</v>
      </c>
      <c r="I101" s="66"/>
    </row>
    <row r="102" spans="4:9" x14ac:dyDescent="0.3">
      <c r="D102" s="57"/>
      <c r="E102" s="58"/>
      <c r="F102" s="58"/>
      <c r="G102" s="56"/>
      <c r="H102" s="58"/>
    </row>
    <row r="103" spans="4:9" x14ac:dyDescent="0.3">
      <c r="D103" s="57"/>
      <c r="E103" s="58"/>
      <c r="F103" s="58"/>
      <c r="G103" s="56"/>
      <c r="H103" s="58"/>
    </row>
    <row r="104" spans="4:9" x14ac:dyDescent="0.3">
      <c r="D104" s="57"/>
      <c r="E104" s="58"/>
      <c r="F104" s="58"/>
      <c r="G104" s="56"/>
      <c r="H104" s="58"/>
    </row>
    <row r="105" spans="4:9" x14ac:dyDescent="0.3">
      <c r="D105" s="57"/>
      <c r="E105" s="58"/>
      <c r="F105" s="58"/>
      <c r="G105" s="56"/>
      <c r="H105" s="58"/>
    </row>
    <row r="106" spans="4:9" x14ac:dyDescent="0.3">
      <c r="D106" s="57"/>
      <c r="E106" s="58"/>
      <c r="F106" s="58"/>
      <c r="G106" s="56"/>
      <c r="H106" s="58"/>
    </row>
    <row r="107" spans="4:9" x14ac:dyDescent="0.3">
      <c r="D107" s="57"/>
      <c r="E107" s="58"/>
      <c r="F107" s="58"/>
      <c r="G107" s="56"/>
      <c r="H107" s="58"/>
    </row>
    <row r="108" spans="4:9" x14ac:dyDescent="0.3">
      <c r="D108" s="57"/>
      <c r="E108" s="58"/>
      <c r="F108" s="58"/>
      <c r="G108" s="56"/>
      <c r="H108" s="58"/>
    </row>
    <row r="109" spans="4:9" x14ac:dyDescent="0.3">
      <c r="D109" s="57"/>
      <c r="E109" s="58"/>
      <c r="F109" s="58"/>
      <c r="G109" s="56"/>
      <c r="H109" s="58"/>
    </row>
    <row r="110" spans="4:9" x14ac:dyDescent="0.3">
      <c r="D110" s="57"/>
      <c r="E110" s="58"/>
      <c r="F110" s="58"/>
      <c r="G110" s="56"/>
      <c r="H110" s="58"/>
    </row>
    <row r="111" spans="4:9" x14ac:dyDescent="0.3">
      <c r="D111" s="57"/>
      <c r="E111" s="58"/>
      <c r="F111" s="58"/>
      <c r="G111" s="56"/>
      <c r="H111" s="58"/>
    </row>
    <row r="112" spans="4:9" x14ac:dyDescent="0.3">
      <c r="D112" s="57"/>
      <c r="E112" s="58"/>
      <c r="F112" s="58"/>
      <c r="G112" s="56"/>
      <c r="H112" s="58"/>
    </row>
    <row r="113" spans="4:8" x14ac:dyDescent="0.3">
      <c r="D113" s="57"/>
      <c r="E113" s="58"/>
      <c r="F113" s="58"/>
      <c r="G113" s="56"/>
      <c r="H113" s="58"/>
    </row>
    <row r="114" spans="4:8" x14ac:dyDescent="0.3">
      <c r="D114" s="57"/>
      <c r="E114" s="58"/>
      <c r="F114" s="58"/>
      <c r="G114" s="56"/>
      <c r="H114" s="58"/>
    </row>
    <row r="115" spans="4:8" x14ac:dyDescent="0.3">
      <c r="D115" s="57"/>
      <c r="E115" s="58"/>
      <c r="F115" s="58"/>
      <c r="G115" s="56"/>
      <c r="H115" s="58"/>
    </row>
    <row r="116" spans="4:8" x14ac:dyDescent="0.3">
      <c r="D116" s="57"/>
      <c r="E116" s="58"/>
      <c r="F116" s="58"/>
      <c r="G116" s="56"/>
      <c r="H116" s="58"/>
    </row>
    <row r="117" spans="4:8" x14ac:dyDescent="0.3">
      <c r="D117" s="57"/>
      <c r="E117" s="58"/>
      <c r="F117" s="58"/>
      <c r="G117" s="56"/>
      <c r="H117" s="58"/>
    </row>
    <row r="118" spans="4:8" x14ac:dyDescent="0.3">
      <c r="D118" s="57"/>
      <c r="E118" s="58"/>
      <c r="F118" s="58"/>
      <c r="G118" s="56"/>
      <c r="H118" s="58"/>
    </row>
    <row r="119" spans="4:8" x14ac:dyDescent="0.3">
      <c r="D119" s="57"/>
      <c r="E119" s="58"/>
      <c r="F119" s="58"/>
      <c r="G119" s="56"/>
      <c r="H119" s="58"/>
    </row>
    <row r="120" spans="4:8" x14ac:dyDescent="0.3">
      <c r="D120" s="57"/>
      <c r="E120" s="58"/>
      <c r="F120" s="58"/>
      <c r="G120" s="56"/>
      <c r="H120" s="58"/>
    </row>
    <row r="121" spans="4:8" x14ac:dyDescent="0.3">
      <c r="D121" s="57"/>
      <c r="E121" s="58"/>
      <c r="F121" s="58"/>
      <c r="G121" s="56"/>
      <c r="H121" s="58"/>
    </row>
  </sheetData>
  <autoFilter ref="D58:H58" xr:uid="{634174E9-A231-4E5D-98D1-BE2B792881EB}">
    <sortState xmlns:xlrd2="http://schemas.microsoft.com/office/spreadsheetml/2017/richdata2" ref="D59:H101">
      <sortCondition descending="1" ref="D58"/>
    </sortState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Case 1 &gt;&gt;&gt;</vt:lpstr>
      <vt:lpstr>Case 1 - Financials</vt:lpstr>
      <vt:lpstr>Case 1 - Listed Peers</vt:lpstr>
      <vt:lpstr>Case 1 - CompTrans</vt:lpstr>
      <vt:lpstr>Case 1 - Football Field</vt:lpstr>
      <vt:lpstr>Case 2 &gt;&gt;&gt;</vt:lpstr>
      <vt:lpstr>Case 2 - Financials</vt:lpstr>
      <vt:lpstr>Case 2 Listed Peers</vt:lpstr>
      <vt:lpstr>Case 2 - CompTrans</vt:lpstr>
      <vt:lpstr>Case 2 - Investor Returns</vt:lpstr>
      <vt:lpstr>Case 2 - Football Field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Javed Huq</dc:creator>
  <cp:lastModifiedBy>Javed Huq</cp:lastModifiedBy>
  <dcterms:created xsi:type="dcterms:W3CDTF">2020-03-04T19:05:54Z</dcterms:created>
  <dcterms:modified xsi:type="dcterms:W3CDTF">2020-04-01T08:24:02Z</dcterms:modified>
</cp:coreProperties>
</file>